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tables/table7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lkclt-my.sharepoint.com/personal/a_jucyte_lkc_lt/Documents/Dokumentai/Austės/STATISTIKA/Ataskaitos/Savaitės TOP/2024/Liepa/Liepos 5-11/"/>
    </mc:Choice>
  </mc:AlternateContent>
  <xr:revisionPtr revIDLastSave="899" documentId="13_ncr:1_{3381116A-33B0-4A39-ACBC-A88DA9DC30EA}" xr6:coauthVersionLast="47" xr6:coauthVersionMax="47" xr10:uidLastSave="{EA4B7831-74F5-4E92-BDD8-929402E7E13F}"/>
  <bookViews>
    <workbookView xWindow="-120" yWindow="-120" windowWidth="29040" windowHeight="15840" xr2:uid="{00000000-000D-0000-FFFF-FFFF00000000}"/>
  </bookViews>
  <sheets>
    <sheet name="07.05-07.11" sheetId="10" r:id="rId1"/>
    <sheet name="06.28-07.04" sheetId="8" r:id="rId2"/>
    <sheet name="06.21-06.27" sheetId="6" r:id="rId3"/>
    <sheet name="06.14-06.20" sheetId="5" r:id="rId4"/>
    <sheet name="06.07-06.13" sheetId="4" r:id="rId5"/>
    <sheet name="05.31-06.06" sheetId="3" r:id="rId6"/>
    <sheet name="05.24-05.30" sheetId="2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0" l="1"/>
  <c r="I16" i="10"/>
  <c r="I18" i="10"/>
  <c r="I17" i="10"/>
  <c r="F21" i="10"/>
  <c r="F5" i="10"/>
  <c r="F13" i="10" l="1"/>
  <c r="F11" i="10" l="1"/>
  <c r="F7" i="10"/>
  <c r="F19" i="10"/>
  <c r="I10" i="10"/>
  <c r="G30" i="10" l="1"/>
  <c r="I24" i="10"/>
  <c r="F24" i="10"/>
  <c r="I29" i="10"/>
  <c r="F29" i="10"/>
  <c r="I22" i="10"/>
  <c r="F22" i="10"/>
  <c r="I20" i="10"/>
  <c r="F20" i="10"/>
  <c r="I21" i="10"/>
  <c r="I15" i="10"/>
  <c r="F15" i="10"/>
  <c r="I13" i="10"/>
  <c r="I14" i="10"/>
  <c r="F14" i="10"/>
  <c r="I7" i="10"/>
  <c r="I9" i="10"/>
  <c r="F9" i="10"/>
  <c r="I8" i="10"/>
  <c r="F8" i="10"/>
  <c r="I5" i="10"/>
  <c r="I3" i="10"/>
  <c r="I4" i="10"/>
  <c r="F4" i="10"/>
  <c r="G32" i="8"/>
  <c r="D32" i="8"/>
  <c r="F30" i="8"/>
  <c r="I29" i="8"/>
  <c r="F29" i="8"/>
  <c r="F30" i="10" l="1"/>
  <c r="I13" i="8"/>
  <c r="I10" i="8"/>
  <c r="I4" i="8"/>
  <c r="I17" i="8"/>
  <c r="I20" i="8" l="1"/>
  <c r="I16" i="8" l="1"/>
  <c r="I23" i="8" l="1"/>
  <c r="F12" i="8"/>
  <c r="F32" i="8" l="1"/>
  <c r="I31" i="8"/>
  <c r="F31" i="8"/>
  <c r="I21" i="8"/>
  <c r="F21" i="8"/>
  <c r="I24" i="8"/>
  <c r="F24" i="8"/>
  <c r="I25" i="8"/>
  <c r="F25" i="8"/>
  <c r="I22" i="8"/>
  <c r="F22" i="8"/>
  <c r="I28" i="8"/>
  <c r="F28" i="8"/>
  <c r="I9" i="8"/>
  <c r="I26" i="8"/>
  <c r="F26" i="8"/>
  <c r="I27" i="8"/>
  <c r="F27" i="8"/>
  <c r="I5" i="8"/>
  <c r="I18" i="8"/>
  <c r="F18" i="8"/>
  <c r="I19" i="8"/>
  <c r="F19" i="8"/>
  <c r="I15" i="8"/>
  <c r="F15" i="8"/>
  <c r="I12" i="8"/>
  <c r="I14" i="8"/>
  <c r="F14" i="8"/>
  <c r="I7" i="8"/>
  <c r="F7" i="8"/>
  <c r="I6" i="8"/>
  <c r="F6" i="8"/>
  <c r="I3" i="8"/>
  <c r="F3" i="8"/>
  <c r="G41" i="6"/>
  <c r="D41" i="6"/>
  <c r="I22" i="6"/>
  <c r="F28" i="6" l="1"/>
  <c r="I38" i="6"/>
  <c r="I33" i="6"/>
  <c r="I15" i="6"/>
  <c r="I35" i="6"/>
  <c r="F3" i="6"/>
  <c r="I11" i="6" l="1"/>
  <c r="I20" i="6"/>
  <c r="F27" i="6" l="1"/>
  <c r="F23" i="6"/>
  <c r="F29" i="6"/>
  <c r="F19" i="6"/>
  <c r="I34" i="6"/>
  <c r="I25" i="6"/>
  <c r="I26" i="6"/>
  <c r="F41" i="6"/>
  <c r="I40" i="6"/>
  <c r="F40" i="6"/>
  <c r="I7" i="6"/>
  <c r="F38" i="6"/>
  <c r="I36" i="6"/>
  <c r="F36" i="6"/>
  <c r="F33" i="6"/>
  <c r="I27" i="6"/>
  <c r="I32" i="6"/>
  <c r="F32" i="6"/>
  <c r="I24" i="6"/>
  <c r="F24" i="6"/>
  <c r="I39" i="6"/>
  <c r="F39" i="6"/>
  <c r="F37" i="6"/>
  <c r="I18" i="6"/>
  <c r="F18" i="6"/>
  <c r="I30" i="6"/>
  <c r="F30" i="6"/>
  <c r="I19" i="6"/>
  <c r="I29" i="6"/>
  <c r="I23" i="6"/>
  <c r="F22" i="6"/>
  <c r="I16" i="6"/>
  <c r="F16" i="6"/>
  <c r="I17" i="6"/>
  <c r="F17" i="6"/>
  <c r="I14" i="6"/>
  <c r="F14" i="6"/>
  <c r="I13" i="6"/>
  <c r="F13" i="6"/>
  <c r="I10" i="6"/>
  <c r="F10" i="6"/>
  <c r="I12" i="6"/>
  <c r="F12" i="6"/>
  <c r="I9" i="6"/>
  <c r="F9" i="6"/>
  <c r="I8" i="6"/>
  <c r="F8" i="6"/>
  <c r="I6" i="6"/>
  <c r="F6" i="6"/>
  <c r="I5" i="6"/>
  <c r="F5" i="6"/>
  <c r="I4" i="6"/>
  <c r="F4" i="6"/>
  <c r="I3" i="6"/>
  <c r="I24" i="5"/>
  <c r="F24" i="5"/>
  <c r="I17" i="5"/>
  <c r="I30" i="5"/>
  <c r="I15" i="5"/>
  <c r="F15" i="5"/>
  <c r="F30" i="5"/>
  <c r="G45" i="5"/>
  <c r="D45" i="5"/>
  <c r="I4" i="5" l="1"/>
  <c r="I5" i="5"/>
  <c r="I6" i="5"/>
  <c r="I7" i="5"/>
  <c r="I8" i="5"/>
  <c r="I9" i="5"/>
  <c r="I10" i="5"/>
  <c r="I11" i="5"/>
  <c r="I12" i="5"/>
  <c r="I13" i="5"/>
  <c r="I14" i="5"/>
  <c r="I16" i="5"/>
  <c r="I18" i="5"/>
  <c r="I19" i="5"/>
  <c r="I20" i="5"/>
  <c r="I21" i="5"/>
  <c r="I22" i="5"/>
  <c r="I23" i="5"/>
  <c r="I25" i="5"/>
  <c r="I26" i="5"/>
  <c r="I27" i="5"/>
  <c r="I28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29" i="5"/>
  <c r="F29" i="5"/>
  <c r="F31" i="5" l="1"/>
  <c r="F23" i="5"/>
  <c r="F37" i="5"/>
  <c r="F4" i="5"/>
  <c r="F6" i="5"/>
  <c r="F18" i="5"/>
  <c r="I3" i="5" l="1"/>
  <c r="F32" i="5"/>
  <c r="F44" i="5"/>
  <c r="F34" i="5"/>
  <c r="F36" i="5"/>
  <c r="F40" i="5"/>
  <c r="F38" i="5"/>
  <c r="F41" i="5"/>
  <c r="F27" i="5"/>
  <c r="F28" i="5"/>
  <c r="F19" i="5"/>
  <c r="F26" i="5"/>
  <c r="F13" i="5"/>
  <c r="F11" i="5"/>
  <c r="F14" i="5"/>
  <c r="F12" i="5"/>
  <c r="F9" i="5"/>
  <c r="F8" i="5"/>
  <c r="F7" i="5"/>
  <c r="F10" i="5"/>
  <c r="F5" i="5"/>
  <c r="E50" i="4"/>
  <c r="G50" i="4"/>
  <c r="D50" i="4"/>
  <c r="F27" i="4"/>
  <c r="I24" i="4"/>
  <c r="F11" i="4"/>
  <c r="I8" i="4"/>
  <c r="I26" i="4"/>
  <c r="F28" i="4"/>
  <c r="F45" i="5" l="1"/>
  <c r="I44" i="4"/>
  <c r="F33" i="4"/>
  <c r="F43" i="4"/>
  <c r="I35" i="4"/>
  <c r="I32" i="4"/>
  <c r="I30" i="4"/>
  <c r="I25" i="4"/>
  <c r="I29" i="4"/>
  <c r="F21" i="4"/>
  <c r="I20" i="4"/>
  <c r="I23" i="4" l="1"/>
  <c r="I19" i="4"/>
  <c r="F39" i="4" l="1"/>
  <c r="F22" i="4"/>
  <c r="F49" i="4" l="1"/>
  <c r="I46" i="4"/>
  <c r="F46" i="4"/>
  <c r="I47" i="4"/>
  <c r="F47" i="4"/>
  <c r="I38" i="4"/>
  <c r="F38" i="4"/>
  <c r="I43" i="4"/>
  <c r="I33" i="4"/>
  <c r="I31" i="4"/>
  <c r="F31" i="4"/>
  <c r="F40" i="4"/>
  <c r="I28" i="4"/>
  <c r="I22" i="4"/>
  <c r="F41" i="4"/>
  <c r="F37" i="4"/>
  <c r="I16" i="4"/>
  <c r="F16" i="4"/>
  <c r="I21" i="4"/>
  <c r="I18" i="4"/>
  <c r="F18" i="4"/>
  <c r="I12" i="4"/>
  <c r="F12" i="4"/>
  <c r="I15" i="4"/>
  <c r="F15" i="4"/>
  <c r="I13" i="4"/>
  <c r="F13" i="4"/>
  <c r="I11" i="4"/>
  <c r="I9" i="4"/>
  <c r="F9" i="4"/>
  <c r="I10" i="4"/>
  <c r="F10" i="4"/>
  <c r="I6" i="4"/>
  <c r="F6" i="4"/>
  <c r="I7" i="4"/>
  <c r="F7" i="4"/>
  <c r="I3" i="4"/>
  <c r="F3" i="4"/>
  <c r="F3" i="3"/>
  <c r="I28" i="3"/>
  <c r="F35" i="3"/>
  <c r="I27" i="3"/>
  <c r="F50" i="4" l="1"/>
  <c r="I31" i="3"/>
  <c r="I16" i="3"/>
  <c r="I23" i="3"/>
  <c r="I20" i="3"/>
  <c r="I32" i="3"/>
  <c r="F9" i="3"/>
  <c r="F4" i="3"/>
  <c r="I10" i="3"/>
  <c r="I18" i="3"/>
  <c r="I26" i="3" l="1"/>
  <c r="I21" i="3" l="1"/>
  <c r="I24" i="3"/>
  <c r="I22" i="3"/>
  <c r="G39" i="3"/>
  <c r="D39" i="3"/>
  <c r="F39" i="3" s="1"/>
  <c r="I34" i="3"/>
  <c r="F34" i="3"/>
  <c r="I36" i="3"/>
  <c r="F36" i="3"/>
  <c r="I30" i="3"/>
  <c r="F30" i="3"/>
  <c r="F25" i="3"/>
  <c r="F38" i="3"/>
  <c r="F29" i="3"/>
  <c r="I33" i="3"/>
  <c r="F33" i="3"/>
  <c r="I8" i="3"/>
  <c r="F19" i="3"/>
  <c r="I15" i="3"/>
  <c r="I17" i="3"/>
  <c r="F17" i="3"/>
  <c r="F37" i="3"/>
  <c r="I13" i="3"/>
  <c r="F13" i="3"/>
  <c r="I12" i="3"/>
  <c r="F12" i="3"/>
  <c r="I14" i="3"/>
  <c r="F14" i="3"/>
  <c r="I6" i="3"/>
  <c r="F6" i="3"/>
  <c r="I7" i="3"/>
  <c r="F7" i="3"/>
  <c r="I9" i="3"/>
  <c r="I5" i="3"/>
  <c r="F5" i="3"/>
  <c r="I4" i="3"/>
  <c r="I3" i="3"/>
  <c r="G38" i="2"/>
  <c r="D38" i="2"/>
  <c r="F38" i="2" s="1"/>
  <c r="I4" i="2"/>
  <c r="I5" i="2"/>
  <c r="I6" i="2"/>
  <c r="I7" i="2"/>
  <c r="I8" i="2"/>
  <c r="I9" i="2"/>
  <c r="I10" i="2"/>
  <c r="I11" i="2"/>
  <c r="I12" i="2"/>
  <c r="I14" i="2"/>
  <c r="I15" i="2"/>
  <c r="I16" i="2"/>
  <c r="I17" i="2"/>
  <c r="I18" i="2"/>
  <c r="I20" i="2"/>
  <c r="I21" i="2"/>
  <c r="I23" i="2"/>
  <c r="I24" i="2"/>
  <c r="I25" i="2"/>
  <c r="I26" i="2"/>
  <c r="I27" i="2"/>
  <c r="I28" i="2"/>
  <c r="I29" i="2"/>
  <c r="I30" i="2"/>
  <c r="I31" i="2"/>
  <c r="I32" i="2"/>
  <c r="I33" i="2"/>
  <c r="I35" i="2"/>
  <c r="I36" i="2"/>
  <c r="I37" i="2"/>
  <c r="I3" i="2"/>
  <c r="F7" i="2"/>
  <c r="F8" i="2"/>
  <c r="F9" i="2"/>
  <c r="F10" i="2"/>
  <c r="F12" i="2"/>
  <c r="F13" i="2"/>
  <c r="F14" i="2"/>
  <c r="F16" i="2"/>
  <c r="F17" i="2"/>
  <c r="F19" i="2"/>
  <c r="F20" i="2"/>
  <c r="F21" i="2"/>
  <c r="F22" i="2"/>
  <c r="F23" i="2"/>
  <c r="F25" i="2"/>
  <c r="F26" i="2"/>
  <c r="F27" i="2"/>
  <c r="F28" i="2"/>
  <c r="F29" i="2"/>
  <c r="F30" i="2"/>
  <c r="F36" i="2"/>
  <c r="F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tc={C9B21857-97ED-4D48-A748-380BBC6C3AE4}</author>
    <author>tc={2B37BC00-389A-4B3F-A61A-48B07BD8AEE4}</author>
    <author>tc={26C8960B-F834-4A39-9449-C57D6A82C1FD}</author>
    <author>tc={0EE5858B-D9A4-44B4-951B-BD49A8312D6F}</author>
    <author>tc={A6EA8AD3-94F4-4334-AE55-DC9FD0D37E6B}</author>
  </authors>
  <commentList>
    <comment ref="C23" authorId="0" shapeId="0" xr:uid="{C9B21857-97ED-4D48-A748-380BBC6C3AE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results
</t>
      </text>
    </comment>
    <comment ref="C25" authorId="1" shapeId="0" xr:uid="{2B37BC00-389A-4B3F-A61A-48B07BD8AEE4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6" authorId="2" shapeId="0" xr:uid="{26C8960B-F834-4A39-9449-C57D6A82C1F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
</t>
      </text>
    </comment>
    <comment ref="C27" authorId="3" shapeId="0" xr:uid="{0EE5858B-D9A4-44B4-951B-BD49A8312D6F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
</t>
      </text>
    </comment>
    <comment ref="C28" authorId="4" shapeId="0" xr:uid="{A6EA8AD3-94F4-4334-AE55-DC9FD0D37E6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
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tc={2D5C9912-3D08-45BA-9846-45834AA7B860}</author>
    <author>tc={2341B4CB-0875-4CBF-A091-B20CB9DFC185}</author>
    <author>tc={A3C940BB-EC3D-4B2F-84D7-B53AAF3668D7}</author>
    <author>tc={F6E31DFB-2AE4-4BCA-8219-4CDCBE0B0FEC}</author>
  </authors>
  <commentList>
    <comment ref="C8" authorId="0" shapeId="0" xr:uid="{2D5C9912-3D08-45BA-9846-45834AA7B860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results
</t>
      </text>
    </comment>
    <comment ref="C23" authorId="1" shapeId="0" xr:uid="{2341B4CB-0875-4CBF-A091-B20CB9DFC185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9" authorId="2" shapeId="0" xr:uid="{A3C940BB-EC3D-4B2F-84D7-B53AAF3668D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0" authorId="3" shapeId="0" xr:uid="{F6E31DFB-2AE4-4BCA-8219-4CDCBE0B0FE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Weekend results
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tc={50136F9B-7BBD-424E-A448-46CDD1204AB4}</author>
    <author>tc={03C11742-79DC-4960-A0BC-F4380AC98957}</author>
    <author>tc={48D163DD-D170-4056-8461-55988E6F9531}</author>
    <author>tc={9A5E1098-57C4-45CE-B9A1-8FDD335FFF03}</author>
  </authors>
  <commentList>
    <comment ref="C22" authorId="0" shapeId="0" xr:uid="{50136F9B-7BBD-424E-A448-46CDD1204AB4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8" authorId="1" shapeId="0" xr:uid="{03C11742-79DC-4960-A0BC-F4380AC9895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3" authorId="2" shapeId="0" xr:uid="{48D163DD-D170-4056-8461-55988E6F9531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8" authorId="3" shapeId="0" xr:uid="{9A5E1098-57C4-45CE-B9A1-8FDD335FFF03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tc={FAD1DF60-A25F-41E9-ACDA-B481A3493AAD}</author>
    <author>tc={B5B339B3-7F95-414B-B07C-20D9CEE35AFC}</author>
    <author>tc={8A2C904E-423A-4F9D-A72E-578D4C41EEC7}</author>
    <author>tc={363373E1-095A-49B0-A5F5-FB6FED9A70B7}</author>
    <author>tc={01740C45-9E91-4652-BA00-358948752846}</author>
  </authors>
  <commentList>
    <comment ref="C21" authorId="0" shapeId="0" xr:uid="{FAD1DF60-A25F-41E9-ACDA-B481A3493AAD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4" authorId="1" shapeId="0" xr:uid="{B5B339B3-7F95-414B-B07C-20D9CEE35AF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5" authorId="2" shapeId="0" xr:uid="{8A2C904E-423A-4F9D-A72E-578D4C41EEC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6" authorId="3" shapeId="0" xr:uid="{363373E1-095A-49B0-A5F5-FB6FED9A70B7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0" authorId="4" shapeId="0" xr:uid="{01740C45-9E91-4652-BA00-358948752846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tc={A91DF280-4EA7-46B4-AB3F-0B6CE8587054}</author>
    <author>tc={F1B81F3E-426D-48DD-9BAC-E797D463DBC8}</author>
    <author>tc={E26F1309-EC62-41FB-8F7A-CF62A24EE5FC}</author>
    <author>tc={80B916DB-A986-48B1-9BFA-4BBED3CAB430}</author>
    <author>tc={BCF0D8EC-AF10-4AC2-B855-D99D02306609}</author>
    <author>tc={73E5FE32-4FC0-4E5E-944D-DB55A8F39B7F}</author>
    <author>tc={0BEEC6D6-0A97-48EE-BB6E-D63AB1A2980F}</author>
    <author>tc={79294730-DA6A-4332-9C89-9F72E7111805}</author>
    <author>tc={CD557FF3-1521-461D-85BA-E93E8D1DF570}</author>
  </authors>
  <commentList>
    <comment ref="C17" authorId="0" shapeId="0" xr:uid="{A91DF280-4EA7-46B4-AB3F-0B6CE8587054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4" authorId="1" shapeId="0" xr:uid="{F1B81F3E-426D-48DD-9BAC-E797D463DBC8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7" authorId="2" shapeId="0" xr:uid="{E26F1309-EC62-41FB-8F7A-CF62A24EE5FC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7" authorId="3" shapeId="0" xr:uid="{80B916DB-A986-48B1-9BFA-4BBED3CAB430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0" authorId="4" shapeId="0" xr:uid="{BCF0D8EC-AF10-4AC2-B855-D99D02306609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1" authorId="5" shapeId="0" xr:uid="{73E5FE32-4FC0-4E5E-944D-DB55A8F39B7F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2" authorId="6" shapeId="0" xr:uid="{0BEEC6D6-0A97-48EE-BB6E-D63AB1A2980F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5" authorId="7" shapeId="0" xr:uid="{79294730-DA6A-4332-9C89-9F72E7111805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48" authorId="8" shapeId="0" xr:uid="{CD557FF3-1521-461D-85BA-E93E8D1DF570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tc={35B6F91B-1C8B-45C3-B406-12FA76F9C6BE}</author>
    <author>tc={F020B9FB-FBD9-437E-8975-92D21BB5AD09}</author>
    <author>tc={5FD9D5C2-B760-40B8-B4D0-BFF94510B54E}</author>
    <author>tc={03C8B453-1187-478C-B1AC-BC1D3122F74B}</author>
  </authors>
  <commentList>
    <comment ref="C19" authorId="0" shapeId="0" xr:uid="{35B6F91B-1C8B-45C3-B406-12FA76F9C6B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5" authorId="1" shapeId="0" xr:uid="{F020B9FB-FBD9-437E-8975-92D21BB5AD09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29" authorId="2" shapeId="0" xr:uid="{5FD9D5C2-B760-40B8-B4D0-BFF94510B54E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  <comment ref="C35" authorId="3" shapeId="0" xr:uid="{03C8B453-1187-478C-B1AC-BC1D3122F74B}">
      <text>
        <t>[Threaded comment]
Your version of Excel allows you to read this threaded comment; however, any edits to it will get removed if the file is opened in a newer version of Excel. Learn more: https://go.microsoft.com/fwlink/?linkid=870924
Comment:
    Weekend results</t>
      </text>
    </comment>
  </commentList>
</comments>
</file>

<file path=xl/sharedStrings.xml><?xml version="1.0" encoding="utf-8"?>
<sst xmlns="http://schemas.openxmlformats.org/spreadsheetml/2006/main" count="1046" uniqueCount="162">
  <si>
    <t>Filmas 
(Movie)</t>
  </si>
  <si>
    <t>Pajamos 
(GBO)</t>
  </si>
  <si>
    <t>Pakitimas
(Change)</t>
  </si>
  <si>
    <t>Žiūrovų sk. 
(ADM)</t>
  </si>
  <si>
    <t>Seansų sk. 
(Show count)</t>
  </si>
  <si>
    <t>Rodymo savaitė
(Week on screen)</t>
  </si>
  <si>
    <t>Bendros pajamos 
(Total GBO)</t>
  </si>
  <si>
    <t>Platintojas 
(Distributor)</t>
  </si>
  <si>
    <t>Premjeros data 
(Release date)</t>
  </si>
  <si>
    <t>Bendras žiūrovų sk.
(Total ADM)</t>
  </si>
  <si>
    <t>Kopijų sk. 
(DCO count)</t>
  </si>
  <si>
    <t>ACME Film</t>
  </si>
  <si>
    <t>ACME Film / WB</t>
  </si>
  <si>
    <t>Garsų pasaulio įrašai</t>
  </si>
  <si>
    <t>Adastra Cinema</t>
  </si>
  <si>
    <t>-</t>
  </si>
  <si>
    <t>Lankomumo vid.
(Average ADM)</t>
  </si>
  <si>
    <t>N</t>
  </si>
  <si>
    <t>Theatrical Film Distribution / WDSMPI</t>
  </si>
  <si>
    <t>Travolta</t>
  </si>
  <si>
    <t>Pajamos 
praeita sav.
(GBO LW)</t>
  </si>
  <si>
    <t>#</t>
  </si>
  <si>
    <t>#
LW</t>
  </si>
  <si>
    <t>P</t>
  </si>
  <si>
    <t>Preview</t>
  </si>
  <si>
    <t>Europos kinas</t>
  </si>
  <si>
    <t xml:space="preserve"> </t>
  </si>
  <si>
    <t>Garfildas (Garfield)</t>
  </si>
  <si>
    <t>Furioza: Pašėlusio Makso saga (Furiosa: A Mad Max Saga)</t>
  </si>
  <si>
    <t>Nepažįstamieji: Pirma dalis (The Strangers: Chapter 1)</t>
  </si>
  <si>
    <t xml:space="preserve">Beždžionių planetos karalystė (Kingdom of the Planet of the Apes) </t>
  </si>
  <si>
    <t>Mirties korta (Tarot)</t>
  </si>
  <si>
    <t>Kaskadininkas (The Fall Guy)</t>
  </si>
  <si>
    <t>Varžovai (Challengers)</t>
  </si>
  <si>
    <t>Kauliuko metimas (Breaking point)</t>
  </si>
  <si>
    <t>Kung Fu Panda 4</t>
  </si>
  <si>
    <t>Kažkas ten yra (Something in the Water)</t>
  </si>
  <si>
    <t>Drakonų sergėtoja (Dragonkeeper)</t>
  </si>
  <si>
    <t>Rašytojas (The Writer)</t>
  </si>
  <si>
    <t>Mažylis Nikolia pasakoja apie laimę (Le Petit Nicolas: Qu'est-Ce Qu'on Attend Pour Être Heureux? )</t>
  </si>
  <si>
    <t>Mėnesinės (Periodical)</t>
  </si>
  <si>
    <t xml:space="preserve">Hit Man </t>
  </si>
  <si>
    <t>Prezidentas</t>
  </si>
  <si>
    <t>Nedžentelmeniško karo ministerija (The Ministry of Ungentlemanly Warfare)</t>
  </si>
  <si>
    <t>Kaimiečiai (Chlopi)</t>
  </si>
  <si>
    <t>Raganosis Rino (Thabo and the Rhino Case)</t>
  </si>
  <si>
    <t>Interesų zona (The Zone of Interest)</t>
  </si>
  <si>
    <t>Baltoji paukštė (White Bird a Wonder Story)</t>
  </si>
  <si>
    <t>Drugelio Širdis</t>
  </si>
  <si>
    <t>Kryčio anatomija (Anatomy of a Fall)</t>
  </si>
  <si>
    <t>Keistuolė Betė (My Freaky Family)</t>
  </si>
  <si>
    <t>Back To Black</t>
  </si>
  <si>
    <t>Visi mes svetimi (All of Us Strangers)</t>
  </si>
  <si>
    <t>Svajonių atostogos (The Holdovers)</t>
  </si>
  <si>
    <t>Monstras (Monster)</t>
  </si>
  <si>
    <t>Openheimeris (Oppenheimer)</t>
  </si>
  <si>
    <t>Įpėdinis (The Successor)</t>
  </si>
  <si>
    <t xml:space="preserve">Femme </t>
  </si>
  <si>
    <t>Mano laisvė (Mana Brīvība)</t>
  </si>
  <si>
    <t>Žalia siena (Zielona granica)</t>
  </si>
  <si>
    <t>Nežinomais takais (Sur les chemins noirs)</t>
  </si>
  <si>
    <t xml:space="preserve">ACME Film / SONY </t>
  </si>
  <si>
    <t>Dukine Film Distribution / Paramount Pictures</t>
  </si>
  <si>
    <t>Dukine Film Distribution / Universal Pictures</t>
  </si>
  <si>
    <t>Naratyvas</t>
  </si>
  <si>
    <t>Cinema Ads</t>
  </si>
  <si>
    <t xml:space="preserve">ACME Film </t>
  </si>
  <si>
    <t>M-films</t>
  </si>
  <si>
    <t>Greta Garbo Films</t>
  </si>
  <si>
    <t>Total (35)</t>
  </si>
  <si>
    <t>167 051 €</t>
  </si>
  <si>
    <t>Gegužės 31– birželio 6 d. Lietuvos kino teatruose rodytų filmų topas
May 31–June 6 Lithuanian top</t>
  </si>
  <si>
    <t>Gegužės 24–30 d. Lietuvos kino teatruose rodytų filmų topas
May 24–30 Lithuanian top</t>
  </si>
  <si>
    <t>Žiogas ir Antuanetė (Cricket &amp; Antoinette)</t>
  </si>
  <si>
    <t>Karta.EU</t>
  </si>
  <si>
    <t>Studio Nominum</t>
  </si>
  <si>
    <t>Miauricijus Puikusis (Amazing Maurice)</t>
  </si>
  <si>
    <t>Detektyvas Sanis (Inspector Sun and the curse of the black widow)</t>
  </si>
  <si>
    <t>Pašėlę vyrukai: viskas arba nieko (Bad Boys: Ride Or Die)</t>
  </si>
  <si>
    <t>Stebėtojai (The Watchers)</t>
  </si>
  <si>
    <t>Tigro kelionė Himalajuose (Tigers Nest)</t>
  </si>
  <si>
    <t>Apsinuoginusi mūza (Bonnard: Pierre &amp; Marthe)</t>
  </si>
  <si>
    <t>Best Film</t>
  </si>
  <si>
    <t>Daaaaaali!</t>
  </si>
  <si>
    <t>Marija Montesori (La nouvelle femme)</t>
  </si>
  <si>
    <t>Nakties skerdikas (Wake Up)</t>
  </si>
  <si>
    <t>Prasti reikalai (Poor Things)</t>
  </si>
  <si>
    <t>Lukas (Luca)</t>
  </si>
  <si>
    <t>Ernestas ir Selestina: Kelionė į Šaradiją (Ernest et Célestine: Le voyage en Charabie)</t>
  </si>
  <si>
    <t>Broom Films</t>
  </si>
  <si>
    <t>Total (36)</t>
  </si>
  <si>
    <t>228 478 €</t>
  </si>
  <si>
    <t>Birželio 7–13 d. Lietuvos kino teatruose rodytų filmų topas
June 7–13 Lithuanian top</t>
  </si>
  <si>
    <t>Stebuklų knyga (La chambre des merveilles)</t>
  </si>
  <si>
    <t>What the Finn – Summer of Surprises (Kannawoniwasein!)</t>
  </si>
  <si>
    <t>Unlimited Media OÜ</t>
  </si>
  <si>
    <t>Petsi Iš Argo (Argonuts)</t>
  </si>
  <si>
    <t>Greiti ir pūkuoti (Rally Road Racers)</t>
  </si>
  <si>
    <t>Godzila ir Kongas. Nauja imperija (Godzilla x Kong: The New Empire)</t>
  </si>
  <si>
    <t xml:space="preserve">Sūnus (Son) </t>
  </si>
  <si>
    <t>ACME Film / SONY</t>
  </si>
  <si>
    <t>Poetas</t>
  </si>
  <si>
    <t>Nematomas draugas (Imaginary)</t>
  </si>
  <si>
    <t xml:space="preserve">ACME Film  </t>
  </si>
  <si>
    <t>Ema ir juodasis jaguaras (Le Dernier Jaguar)</t>
  </si>
  <si>
    <t>Gurmaniška aistra (Pot au Feu de Dodin Bouffant)</t>
  </si>
  <si>
    <t>Išvirkščias pasaulis 2 (Inside Out 2)</t>
  </si>
  <si>
    <t>Irklais per Atlantą</t>
  </si>
  <si>
    <t>Valujavičiaus kelionės</t>
  </si>
  <si>
    <t>Viskas bus kitaip (Everything Will Change)</t>
  </si>
  <si>
    <t>Toro (Mandibules)</t>
  </si>
  <si>
    <t>–</t>
  </si>
  <si>
    <t>Total (47)</t>
  </si>
  <si>
    <t>Nematomi draugai (IF: Imaginary Friends)</t>
  </si>
  <si>
    <t>Birželio 14–20 d. Lietuvos kino teatruose rodytų filmų topas
June 14–20 Lithuanian top</t>
  </si>
  <si>
    <t>Praeitą vasarą (L’Ete Dernier)</t>
  </si>
  <si>
    <t>Estinfilm</t>
  </si>
  <si>
    <t>Parko stebuklai (The Inseparables)</t>
  </si>
  <si>
    <t>Sparnuoti herojai (Super Wings the Movie: Maximum Speed)</t>
  </si>
  <si>
    <t>Motinos instinktas (Mothers‘ instinct)</t>
  </si>
  <si>
    <t>Karalienės žaidimas (Firebrand)</t>
  </si>
  <si>
    <t>Nutrūktgalviai. Don Kichoto pėdsakais (Giants of La Mancha)</t>
  </si>
  <si>
    <t>Laisvės garsas (Sound of Freedom)</t>
  </si>
  <si>
    <t>Theatrical Film Distribution</t>
  </si>
  <si>
    <t>Sapnų scenarijus (Dream Scenario)</t>
  </si>
  <si>
    <t>Tu man nieko neprimeni</t>
  </si>
  <si>
    <t>353 051 €</t>
  </si>
  <si>
    <t>Total (42)</t>
  </si>
  <si>
    <t>559 682 €</t>
  </si>
  <si>
    <t>Mažojo Nikolia lobis (Le Trésor du Petit Nicolas)</t>
  </si>
  <si>
    <t>Kino pasaka</t>
  </si>
  <si>
    <t>Milli Vanilli (Girl You Know It's True)</t>
  </si>
  <si>
    <t>Mano mažasis karalius (King)</t>
  </si>
  <si>
    <t>Stebuklingoji boružėlė ir juodasis katinas (Ladybug &amp; Cat Noir: The Awakening)</t>
  </si>
  <si>
    <t>Mavka: miško siela (Mavka Forest Song)</t>
  </si>
  <si>
    <t>Viena gyvybė (One Life)</t>
  </si>
  <si>
    <t>Tylos zona. Pirmoji diena (A Quiet Place: Day One)</t>
  </si>
  <si>
    <t>Katytė ir aš (Cat's Life)</t>
  </si>
  <si>
    <t>Horizontas 1 dalis (Horizon an American Saga 1)</t>
  </si>
  <si>
    <t>Total (38)</t>
  </si>
  <si>
    <t>Birželio 21–27 d. Lietuvos kino teatruose rodytų filmų topas
June 21–27 Lithuanian top</t>
  </si>
  <si>
    <t>Mažylis Nikolia pasakoja apie laimę (Le petit Nicolas: Qu'est-ce qu'on attend pour être heureux?)</t>
  </si>
  <si>
    <t>Ramenai (Ramen Teh)</t>
  </si>
  <si>
    <t>Kitąmet tuo pačiu laiku (This Time Next Year)</t>
  </si>
  <si>
    <t>Džiunglių būrys 2 (Jungle Bunch 2 )</t>
  </si>
  <si>
    <t>Back to Black</t>
  </si>
  <si>
    <t>Bjaurusis aš 4 (Despicable Me 4)</t>
  </si>
  <si>
    <t>Malonės rūšys (Kinds of Kindness)</t>
  </si>
  <si>
    <t>Vizijos (Visions)</t>
  </si>
  <si>
    <t>Tu man nieko neprimeni (Slow)</t>
  </si>
  <si>
    <t>Total (29)</t>
  </si>
  <si>
    <t>450 444 €</t>
  </si>
  <si>
    <t>Nuskraidink mane į mėnulį (Fy Me to the Moon)</t>
  </si>
  <si>
    <t>Egzorcizmas (The Exorcism)</t>
  </si>
  <si>
    <t>Baikeriai (Bikeriders)</t>
  </si>
  <si>
    <t>Blogiukai (Bad Guys)</t>
  </si>
  <si>
    <t>Troliai 3 (Trolls Band Together)</t>
  </si>
  <si>
    <t>Horizontas 1 dalis (Horizont an American Saga part 1)</t>
  </si>
  <si>
    <t>Total (27)</t>
  </si>
  <si>
    <t>361 495 €</t>
  </si>
  <si>
    <t>Birželio 28–liepos 4 d. Lietuvos kino teatruose rodytų filmų topas
June 28–July 4 Lithuanian top</t>
  </si>
  <si>
    <t>Liepos 5–11 d. Lietuvos kino teatruose rodytų filmų topas
July 5–11 Lithuanian 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</si>
</sst>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;;;"/>
    <numFmt numFmtId="165" formatCode="#,##0\ &quot;€&quot;"/>
    <numFmt numFmtId="166" formatCode="yyyy/mm/dd;@"/>
    <numFmt numFmtId="167" formatCode="0;[Red]0"/>
  </numFmts>
  <fonts count="8" x14ac:knownFonts="1">
    <font>
      <sz val="9"/>
      <color theme="1"/>
      <name val="Arial"/>
      <family val="2"/>
      <charset val="186"/>
    </font>
    <font>
      <sz val="9"/>
      <color theme="1"/>
      <name val="Verdana"/>
      <family val="2"/>
      <charset val="186"/>
    </font>
    <font>
      <b/>
      <sz val="12"/>
      <color theme="1"/>
      <name val="Verdana"/>
      <family val="2"/>
      <charset val="186"/>
    </font>
    <font>
      <sz val="11"/>
      <color theme="1"/>
      <name val="Calibri"/>
      <family val="2"/>
      <scheme val="minor"/>
    </font>
    <font>
      <sz val="9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name val="Verdana"/>
      <family val="2"/>
      <charset val="186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8EEF8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165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3" borderId="2" xfId="0" applyNumberFormat="1" applyFont="1" applyFill="1" applyBorder="1" applyAlignment="1">
      <alignment horizontal="center" wrapText="1"/>
    </xf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left" vertical="center" wrapText="1"/>
    </xf>
    <xf numFmtId="165" fontId="6" fillId="0" borderId="0" xfId="0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wrapText="1"/>
    </xf>
    <xf numFmtId="0" fontId="4" fillId="0" borderId="0" xfId="0" applyFont="1"/>
    <xf numFmtId="165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165" fontId="5" fillId="0" borderId="0" xfId="1" applyNumberFormat="1" applyFont="1" applyAlignment="1">
      <alignment horizontal="center" vertical="center"/>
    </xf>
    <xf numFmtId="3" fontId="5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10" fontId="6" fillId="3" borderId="2" xfId="0" applyNumberFormat="1" applyFont="1" applyFill="1" applyBorder="1" applyAlignment="1">
      <alignment horizontal="center" wrapText="1"/>
    </xf>
    <xf numFmtId="10" fontId="1" fillId="0" borderId="0" xfId="0" applyNumberFormat="1" applyFont="1"/>
    <xf numFmtId="167" fontId="6" fillId="0" borderId="0" xfId="0" applyNumberFormat="1" applyFont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167" fontId="6" fillId="2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10" fontId="6" fillId="2" borderId="0" xfId="0" applyNumberFormat="1" applyFont="1" applyFill="1" applyAlignment="1">
      <alignment horizontal="center" vertical="center"/>
    </xf>
    <xf numFmtId="165" fontId="1" fillId="0" borderId="0" xfId="0" applyNumberFormat="1" applyFont="1"/>
    <xf numFmtId="0" fontId="5" fillId="0" borderId="0" xfId="0" applyFont="1"/>
    <xf numFmtId="165" fontId="6" fillId="3" borderId="2" xfId="0" applyNumberFormat="1" applyFont="1" applyFill="1" applyBorder="1" applyAlignment="1">
      <alignment horizontal="center" wrapText="1"/>
    </xf>
    <xf numFmtId="0" fontId="5" fillId="3" borderId="0" xfId="0" applyFont="1" applyFill="1"/>
    <xf numFmtId="0" fontId="6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165" fontId="5" fillId="3" borderId="0" xfId="0" applyNumberFormat="1" applyFont="1" applyFill="1" applyAlignment="1">
      <alignment horizontal="center" vertical="center"/>
    </xf>
    <xf numFmtId="10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5" fontId="5" fillId="3" borderId="0" xfId="0" applyNumberFormat="1" applyFont="1" applyFill="1"/>
    <xf numFmtId="49" fontId="6" fillId="0" borderId="0" xfId="0" applyNumberFormat="1" applyFont="1"/>
    <xf numFmtId="165" fontId="7" fillId="0" borderId="0" xfId="0" applyNumberFormat="1" applyFont="1" applyAlignment="1">
      <alignment horizontal="center" vertical="center"/>
    </xf>
    <xf numFmtId="3" fontId="5" fillId="3" borderId="0" xfId="0" applyNumberFormat="1" applyFont="1" applyFill="1"/>
    <xf numFmtId="3" fontId="1" fillId="0" borderId="0" xfId="0" applyNumberFormat="1" applyFont="1"/>
    <xf numFmtId="0" fontId="1" fillId="0" borderId="0" xfId="0" applyFont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wrapText="1"/>
    </xf>
    <xf numFmtId="167" fontId="5" fillId="0" borderId="0" xfId="0" applyNumberFormat="1" applyFont="1" applyAlignment="1">
      <alignment horizontal="center" vertical="center"/>
    </xf>
    <xf numFmtId="0" fontId="4" fillId="2" borderId="0" xfId="0" applyFont="1" applyFill="1"/>
    <xf numFmtId="14" fontId="6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 4" xfId="1" xr:uid="{00000000-0005-0000-0000-000001000000}"/>
  </cellStyles>
  <dxfs count="2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FF0000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" formatCode="#,##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solid">
          <fgColor indexed="64"/>
          <bgColor rgb="FFE8EEF8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solid">
          <fgColor indexed="64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6" formatCode="yyyy/mm/dd;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3" formatCode="#,##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4" formatCode="0.00%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numFmt numFmtId="165" formatCode="#,##0\ &quot;€&quot;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Verdana"/>
        <family val="2"/>
        <charset val="186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Verdana"/>
        <family val="2"/>
        <charset val="186"/>
        <scheme val="none"/>
      </font>
      <fill>
        <patternFill patternType="solid">
          <fgColor rgb="FF000000"/>
          <bgColor rgb="FFE8EEF8"/>
        </patternFill>
      </fill>
    </dxf>
    <dxf>
      <font>
        <strike val="0"/>
        <outline val="0"/>
        <shadow val="0"/>
        <u val="none"/>
        <vertAlign val="baseline"/>
        <sz val="10"/>
        <color rgb="FF000000"/>
        <name val="Verdana"/>
        <family val="2"/>
        <charset val="186"/>
        <scheme val="none"/>
      </font>
      <numFmt numFmtId="30" formatCode="@"/>
      <fill>
        <patternFill patternType="none">
          <fgColor indexed="64"/>
          <bgColor auto="1"/>
        </patternFill>
      </fill>
    </dxf>
    <dxf>
      <border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0"/>
        <color auto="1"/>
        <name val="Verdana"/>
        <family val="2"/>
        <charset val="186"/>
        <scheme val="none"/>
      </font>
      <numFmt numFmtId="30" formatCode="@"/>
      <fill>
        <patternFill patternType="solid">
          <fgColor indexed="64"/>
          <bgColor rgb="FFE8EEF8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rgb="FFD1E7D8"/>
          <bgColor theme="8" tint="0.79998168889431442"/>
        </patternFill>
      </fill>
    </dxf>
    <dxf>
      <fill>
        <patternFill>
          <bgColor theme="4" tint="0.79998168889431442"/>
        </patternFill>
      </fill>
    </dxf>
  </dxfs>
  <tableStyles count="2" defaultTableStyle="TableStyleMedium2" defaultPivotStyle="PivotStyleLight16">
    <tableStyle name="Table Style 1" pivot="0" count="1" xr9:uid="{0EEDF895-ABA7-4BDC-BFB1-553B25394E7D}">
      <tableStyleElement type="wholeTable" dxfId="241"/>
    </tableStyle>
    <tableStyle name="Table Style 2" pivot="0" count="1" xr9:uid="{27931E3F-712C-485E-A1F4-53DFE01A40F1}">
      <tableStyleElement type="wholeTable" dxfId="240"/>
    </tableStyle>
  </tableStyles>
  <colors>
    <mruColors>
      <color rgb="FFE8EEF8"/>
      <color rgb="FFEDF7F7"/>
      <color rgb="FFDDEDEF"/>
      <color rgb="FFD1E7D8"/>
      <color rgb="FFDEEEE3"/>
      <color rgb="FFD6EADC"/>
      <color rgb="FFBFD3C5"/>
      <color rgb="FFE7F5F0"/>
      <color rgb="FFC9E5CE"/>
      <color rgb="FFD4E6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Austė Jucytė" id="{5AC5A0A0-8CC0-45CD-8FA7-CED1C43FC381}" userId="S::a.jucyte@lkc.lt::6d03d179-e10e-42f9-a7ce-ccb6a9fc20ce" providerId="AD"/>
  <person displayName="Eglė Šinkūnaitė" id="{95D04751-29A9-4A66-A4B0-927989AA827A}" userId="S::e.sinkunaite@lkc.lt::ac2834e0-63fd-4758-bb33-8fb6c5627190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5189D1-34F4-45FD-A4B4-CA2835DA378E}" name="Table13245678" displayName="Table13245678" ref="A2:O30" totalsRowCount="1" headerRowDxfId="239" dataDxfId="237" totalsRowDxfId="236" headerRowBorderDxfId="238">
  <sortState xmlns:xlrd2="http://schemas.microsoft.com/office/spreadsheetml/2017/richdata2" ref="A3:O29">
    <sortCondition descending="1" ref="D3:D29"/>
  </sortState>
  <tableColumns count="15">
    <tableColumn id="1" xr3:uid="{AD769D0A-FA60-4897-BE1F-5F7E39DB4F78}" name="#" dataDxfId="235" totalsRowDxfId="14"/>
    <tableColumn id="2" xr3:uid="{0DEA95E3-9BE7-4192-AAD1-3C90B849D70D}" name="#_x000a_LW" totalsRowLabel=" " dataDxfId="234" totalsRowDxfId="13"/>
    <tableColumn id="3" xr3:uid="{46BC61AD-4F0E-4AC7-BECE-F282D90F1749}" name="Filmas _x000a_(Movie)" totalsRowLabel="Total (27)" dataDxfId="233" totalsRowDxfId="12"/>
    <tableColumn id="4" xr3:uid="{D898994A-3E30-4699-8796-47A35478A80F}" name="Pajamos _x000a_(GBO)" totalsRowFunction="custom" dataDxfId="232" totalsRowDxfId="11">
      <totalsRowFormula>SUM(Table13245678[Pajamos 
(GBO)])</totalsRowFormula>
    </tableColumn>
    <tableColumn id="5" xr3:uid="{DBF7BAE1-06C0-4603-9D4B-27C1F0549BA8}" name="Pajamos _x000a_praeita sav._x000a_(GBO LW)" totalsRowLabel="361 495 €" dataDxfId="231" totalsRowDxfId="10"/>
    <tableColumn id="6" xr3:uid="{A5EC53AE-84CE-4D41-8DB5-FF37FB282F70}" name="Pakitimas_x000a_(Change)" totalsRowFunction="custom" dataDxfId="230" totalsRowDxfId="9">
      <calculatedColumnFormula>(D3-E3)/E3</calculatedColumnFormula>
      <totalsRowFormula>(D30-E30)/E30</totalsRowFormula>
    </tableColumn>
    <tableColumn id="7" xr3:uid="{B9A04E94-CDD6-4001-A2EF-BA47975E95C4}" name="Žiūrovų sk. _x000a_(ADM)" totalsRowFunction="custom" dataDxfId="229" totalsRowDxfId="8">
      <totalsRowFormula>SUM(Table13245678[Žiūrovų sk. 
(ADM)])</totalsRowFormula>
    </tableColumn>
    <tableColumn id="8" xr3:uid="{B0B369B7-B7F6-43BF-A275-CC74336B7C7F}" name="Seansų sk. _x000a_(Show count)" dataDxfId="228" totalsRowDxfId="7"/>
    <tableColumn id="9" xr3:uid="{031D5945-EFCD-451F-967C-E2C1C8DDB5B1}" name="Lankomumo vid._x000a_(Average ADM)" dataDxfId="227" totalsRowDxfId="6">
      <calculatedColumnFormula>G3/H3</calculatedColumnFormula>
    </tableColumn>
    <tableColumn id="10" xr3:uid="{9D995014-646F-4C44-BDA9-ABAB85F218A5}" name="Kopijų sk. _x000a_(DCO count)" dataDxfId="226" totalsRowDxfId="5"/>
    <tableColumn id="11" xr3:uid="{37734F83-0523-4136-984E-7AD432235607}" name="Rodymo savaitė_x000a_(Week on screen)" dataDxfId="225" totalsRowDxfId="4"/>
    <tableColumn id="12" xr3:uid="{A88F3D51-9969-42AE-88DB-2606A6F86B7E}" name="Bendros pajamos _x000a_(Total GBO)" dataDxfId="224" totalsRowDxfId="3"/>
    <tableColumn id="13" xr3:uid="{7C81609C-E38E-493C-9F80-78A729775AD7}" name="Bendras žiūrovų sk._x000a_(Total ADM)" dataDxfId="223" totalsRowDxfId="2"/>
    <tableColumn id="14" xr3:uid="{CEDEBA73-4A67-4690-8631-4EFB70EA1EC4}" name="Premjeros data _x000a_(Release date)" dataDxfId="222" totalsRowDxfId="1"/>
    <tableColumn id="15" xr3:uid="{B7ABFA3A-27BD-4081-BA9E-27CC75A18350}" name="Platintojas _x000a_(Distributor)" totalsRowLabel=" " dataDxfId="221" totalsRowDxfId="0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DA4B207-110C-40F7-8ACB-4068B0D2889C}" name="Table1324567" displayName="Table1324567" ref="A2:O32" totalsRowCount="1" headerRowDxfId="220" dataDxfId="218" totalsRowDxfId="217" headerRowBorderDxfId="219">
  <sortState xmlns:xlrd2="http://schemas.microsoft.com/office/spreadsheetml/2017/richdata2" ref="A3:O31">
    <sortCondition descending="1" ref="D3:D31"/>
  </sortState>
  <tableColumns count="15">
    <tableColumn id="1" xr3:uid="{823C269D-FA13-43BB-ABA2-1486B69474A3}" name="#" totalsRowLabel=" " dataDxfId="216" totalsRowDxfId="215"/>
    <tableColumn id="2" xr3:uid="{2C94C949-1A82-4E47-B08F-DD61445C20FB}" name="#_x000a_LW" totalsRowLabel=" " dataDxfId="214" totalsRowDxfId="213"/>
    <tableColumn id="3" xr3:uid="{EB367BF3-5B66-47FC-BE8D-8BCC8F741EFB}" name="Filmas _x000a_(Movie)" totalsRowLabel="Total (29)" dataDxfId="212" totalsRowDxfId="211"/>
    <tableColumn id="4" xr3:uid="{A99EA556-4802-47A8-BDCD-AD821C4D50E6}" name="Pajamos _x000a_(GBO)" totalsRowFunction="custom" dataDxfId="210" totalsRowDxfId="209">
      <totalsRowFormula>SUM(Table1324567[Pajamos 
(GBO)])</totalsRowFormula>
    </tableColumn>
    <tableColumn id="5" xr3:uid="{896383BA-50B0-4769-8104-F60A3B09F78B}" name="Pajamos _x000a_praeita sav._x000a_(GBO LW)" totalsRowLabel="450 444 €" dataDxfId="208" totalsRowDxfId="207"/>
    <tableColumn id="6" xr3:uid="{B3FE7C3E-B05D-4EEC-B5F8-B80ECB99D54E}" name="Pakitimas_x000a_(Change)" totalsRowFunction="custom" dataDxfId="206" totalsRowDxfId="205">
      <calculatedColumnFormula>(D3-E3)/E3</calculatedColumnFormula>
      <totalsRowFormula>(D32-E32)/E32</totalsRowFormula>
    </tableColumn>
    <tableColumn id="7" xr3:uid="{F4010804-B115-47DA-A7AC-64B926993BD3}" name="Žiūrovų sk. _x000a_(ADM)" totalsRowFunction="custom" dataDxfId="204" totalsRowDxfId="203">
      <totalsRowFormula>SUM(Table1324567[Žiūrovų sk. 
(ADM)])</totalsRowFormula>
    </tableColumn>
    <tableColumn id="8" xr3:uid="{D91F8A43-0BBF-47F1-8A14-9729F3229D1B}" name="Seansų sk. _x000a_(Show count)" dataDxfId="202" totalsRowDxfId="201"/>
    <tableColumn id="9" xr3:uid="{52284C55-ED91-439D-8BFF-46F89A5A0A82}" name="Lankomumo vid._x000a_(Average ADM)" dataDxfId="200" totalsRowDxfId="199">
      <calculatedColumnFormula>G3/H3</calculatedColumnFormula>
    </tableColumn>
    <tableColumn id="10" xr3:uid="{75371280-52C0-4A3A-905A-981561460979}" name="Kopijų sk. _x000a_(DCO count)" dataDxfId="198" totalsRowDxfId="197"/>
    <tableColumn id="11" xr3:uid="{2653329A-8CAB-42B5-B92B-A82EE27D97DA}" name="Rodymo savaitė_x000a_(Week on screen)" dataDxfId="196" totalsRowDxfId="195"/>
    <tableColumn id="12" xr3:uid="{2B0CE343-A352-40F5-9C7B-159F15DA3CF9}" name="Bendros pajamos _x000a_(Total GBO)" dataDxfId="194" totalsRowDxfId="193"/>
    <tableColumn id="13" xr3:uid="{4BB51F50-48F2-49C5-9002-7634E3859145}" name="Bendras žiūrovų sk._x000a_(Total ADM)" dataDxfId="192" totalsRowDxfId="191"/>
    <tableColumn id="14" xr3:uid="{CAA96BC5-4A0F-4219-95F2-24B273A5BA4C}" name="Premjeros data _x000a_(Release date)" dataDxfId="190" totalsRowDxfId="189"/>
    <tableColumn id="15" xr3:uid="{7E58168E-00FD-44EC-A02A-8B0CF683888D}" name="Platintojas _x000a_(Distributor)" totalsRowLabel=" " dataDxfId="188" totalsRowDxfId="187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C812A1A-AAF5-4299-9FC0-B4C348D11C10}" name="Table132456" displayName="Table132456" ref="A2:O41" totalsRowCount="1" headerRowDxfId="186" dataDxfId="184" totalsRowDxfId="183" headerRowBorderDxfId="185">
  <sortState xmlns:xlrd2="http://schemas.microsoft.com/office/spreadsheetml/2017/richdata2" ref="A3:O40">
    <sortCondition descending="1" ref="D3:D40"/>
  </sortState>
  <tableColumns count="15">
    <tableColumn id="1" xr3:uid="{CADC29DF-00EE-48BB-AC18-68A53A6FAB4A}" name="#" totalsRowLabel=" " dataDxfId="182" totalsRowDxfId="181"/>
    <tableColumn id="2" xr3:uid="{B3D186EE-C187-44B0-BC7F-3677321D2DB5}" name="#_x000a_LW" totalsRowLabel=" " dataDxfId="180" totalsRowDxfId="179"/>
    <tableColumn id="3" xr3:uid="{86B28D81-1FEB-4652-B6AA-7E3BCD0B3DD9}" name="Filmas _x000a_(Movie)" totalsRowLabel="Total (38)" dataDxfId="178" totalsRowDxfId="177"/>
    <tableColumn id="4" xr3:uid="{A678BF0D-E96A-4D0B-A25A-5A44729596A6}" name="Pajamos _x000a_(GBO)" totalsRowFunction="sum" dataDxfId="176" totalsRowDxfId="175"/>
    <tableColumn id="5" xr3:uid="{2B1ECEF6-A8A5-44C1-ABFD-D8C65C4C8F27}" name="Pajamos _x000a_praeita sav._x000a_(GBO LW)" totalsRowLabel="559 682 €" dataDxfId="174" totalsRowDxfId="173"/>
    <tableColumn id="6" xr3:uid="{79D2D939-B392-4CFB-B379-43DDC757166B}" name="Pakitimas_x000a_(Change)" totalsRowFunction="custom" dataDxfId="172" totalsRowDxfId="171">
      <calculatedColumnFormula>(D3-E3)/E3</calculatedColumnFormula>
      <totalsRowFormula>(D41-E41)/E41</totalsRowFormula>
    </tableColumn>
    <tableColumn id="7" xr3:uid="{159ECA87-B657-41A9-80BD-6F714DB50292}" name="Žiūrovų sk. _x000a_(ADM)" totalsRowFunction="sum" dataDxfId="170" totalsRowDxfId="169"/>
    <tableColumn id="8" xr3:uid="{B3BD92A3-4838-4B45-8577-D13A7D86BDC0}" name="Seansų sk. _x000a_(Show count)" dataDxfId="168" totalsRowDxfId="167"/>
    <tableColumn id="9" xr3:uid="{08D42EC5-D301-41A4-9AD1-4110BB500456}" name="Lankomumo vid._x000a_(Average ADM)" dataDxfId="166" totalsRowDxfId="165">
      <calculatedColumnFormula>G3/H3</calculatedColumnFormula>
    </tableColumn>
    <tableColumn id="10" xr3:uid="{04D151BC-54E5-446C-9F66-D6F091905EAE}" name="Kopijų sk. _x000a_(DCO count)" dataDxfId="164" totalsRowDxfId="163"/>
    <tableColumn id="11" xr3:uid="{3C6E8EC4-F2EA-4217-8B8D-7E12ED109483}" name="Rodymo savaitė_x000a_(Week on screen)" dataDxfId="162" totalsRowDxfId="161"/>
    <tableColumn id="12" xr3:uid="{DE997AC6-2535-4DE4-B036-2B1042D5EB19}" name="Bendros pajamos _x000a_(Total GBO)" dataDxfId="160" totalsRowDxfId="159"/>
    <tableColumn id="13" xr3:uid="{661F3C1E-7B86-430C-B32E-698C94C0E774}" name="Bendras žiūrovų sk._x000a_(Total ADM)" dataDxfId="158" totalsRowDxfId="157"/>
    <tableColumn id="14" xr3:uid="{11F16521-F96D-4C4C-B60A-F3D50735BDF1}" name="Premjeros data _x000a_(Release date)" dataDxfId="156" totalsRowDxfId="155"/>
    <tableColumn id="15" xr3:uid="{722A71BA-5469-4430-9D5B-D0C498584C1B}" name="Platintojas _x000a_(Distributor)" totalsRowLabel=" " dataDxfId="154" totalsRowDxfId="153"/>
  </tableColumns>
  <tableStyleInfo name="TableStyleLight1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2F01807-27E3-40C5-979D-8AFBFEB3EB78}" name="Table13245" displayName="Table13245" ref="A2:O45" totalsRowCount="1" headerRowDxfId="152" dataDxfId="150" totalsRowDxfId="149" headerRowBorderDxfId="151">
  <sortState xmlns:xlrd2="http://schemas.microsoft.com/office/spreadsheetml/2017/richdata2" ref="A3:O44">
    <sortCondition descending="1" ref="D3:D44"/>
  </sortState>
  <tableColumns count="15">
    <tableColumn id="1" xr3:uid="{108F087D-0B3D-431E-B84D-EE765CE8634B}" name="#" totalsRowLabel=" " dataDxfId="148" totalsRowDxfId="147"/>
    <tableColumn id="2" xr3:uid="{B48D81CC-D140-40AC-98F1-2C4B21A348D4}" name="#_x000a_LW" totalsRowLabel=" " dataDxfId="146" totalsRowDxfId="145"/>
    <tableColumn id="3" xr3:uid="{2CD838AB-64D3-43BE-B6DC-327062BCF16E}" name="Filmas _x000a_(Movie)" totalsRowLabel="Total (42)" dataDxfId="144" totalsRowDxfId="143"/>
    <tableColumn id="4" xr3:uid="{353376D3-DBF8-498B-A5F3-EECA66680254}" name="Pajamos _x000a_(GBO)" totalsRowFunction="sum" dataDxfId="142" totalsRowDxfId="141"/>
    <tableColumn id="5" xr3:uid="{AD7D7B4A-D2A1-4E65-AB8D-5865BEAA0406}" name="Pajamos _x000a_praeita sav._x000a_(GBO LW)" totalsRowLabel="353 051 €" dataDxfId="140" totalsRowDxfId="139"/>
    <tableColumn id="6" xr3:uid="{48BF4300-391A-4E04-810E-91AB58BCB9F4}" name="Pakitimas_x000a_(Change)" totalsRowFunction="custom" dataDxfId="138" totalsRowDxfId="137">
      <calculatedColumnFormula>(D3-E3)/E3</calculatedColumnFormula>
      <totalsRowFormula>(D45-E45)/E45</totalsRowFormula>
    </tableColumn>
    <tableColumn id="7" xr3:uid="{7967E152-5A89-4C9D-A5E2-86B74031F9A9}" name="Žiūrovų sk. _x000a_(ADM)" totalsRowFunction="sum" dataDxfId="136" totalsRowDxfId="135"/>
    <tableColumn id="8" xr3:uid="{290B8321-5486-46FE-A48F-E72E5A068B72}" name="Seansų sk. _x000a_(Show count)" dataDxfId="134" totalsRowDxfId="133"/>
    <tableColumn id="9" xr3:uid="{83D3AED2-123C-4D42-A5C7-BD79D2423BF0}" name="Lankomumo vid._x000a_(Average ADM)" dataDxfId="132" totalsRowDxfId="131">
      <calculatedColumnFormula>G3/H3</calculatedColumnFormula>
    </tableColumn>
    <tableColumn id="10" xr3:uid="{50779FA8-94A3-451A-B052-6318C8EAC2A0}" name="Kopijų sk. _x000a_(DCO count)" dataDxfId="130" totalsRowDxfId="129"/>
    <tableColumn id="11" xr3:uid="{7E1E295A-0748-4149-BB50-3FAB6F0AA697}" name="Rodymo savaitė_x000a_(Week on screen)" dataDxfId="128" totalsRowDxfId="127"/>
    <tableColumn id="12" xr3:uid="{DFA85FF2-A2C7-4FA5-B11A-7CB73EC0E2EB}" name="Bendros pajamos _x000a_(Total GBO)" dataDxfId="126" totalsRowDxfId="125"/>
    <tableColumn id="13" xr3:uid="{0BC8F89B-FF96-4188-98FE-333D17DEA10B}" name="Bendras žiūrovų sk._x000a_(Total ADM)" dataDxfId="124" totalsRowDxfId="123"/>
    <tableColumn id="14" xr3:uid="{F3DFC707-1E8E-4AD4-847C-E0A9A88C1FA0}" name="Premjeros data _x000a_(Release date)" dataDxfId="122" totalsRowDxfId="121"/>
    <tableColumn id="15" xr3:uid="{1D69D9B0-99BA-43C0-9292-75DC78411739}" name="Platintojas _x000a_(Distributor)" totalsRowLabel=" " dataDxfId="120" totalsRowDxfId="119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3373D45-C699-4256-8F29-920FDEEEC722}" name="Table1324" displayName="Table1324" ref="A2:O50" totalsRowCount="1" headerRowDxfId="118" dataDxfId="116" totalsRowDxfId="115" headerRowBorderDxfId="117">
  <sortState xmlns:xlrd2="http://schemas.microsoft.com/office/spreadsheetml/2017/richdata2" ref="A3:O49">
    <sortCondition descending="1" ref="D3:D49"/>
  </sortState>
  <tableColumns count="15">
    <tableColumn id="1" xr3:uid="{13D13AAF-1BA3-43F8-BA76-3C74DEC59272}" name="#" totalsRowLabel=" " dataDxfId="114" totalsRowDxfId="113"/>
    <tableColumn id="2" xr3:uid="{CCB878B9-77F9-4CB4-818B-215C76E664E1}" name="#_x000a_LW" totalsRowLabel=" " dataDxfId="112" totalsRowDxfId="111"/>
    <tableColumn id="3" xr3:uid="{A7B72820-F7E4-4E87-94C7-8A3E209D4844}" name="Filmas _x000a_(Movie)" totalsRowLabel="Total (47)" dataDxfId="110" totalsRowDxfId="109"/>
    <tableColumn id="4" xr3:uid="{833F7344-D460-4D38-AEF8-13275EBECD59}" name="Pajamos _x000a_(GBO)" totalsRowFunction="sum" dataDxfId="108" totalsRowDxfId="107"/>
    <tableColumn id="5" xr3:uid="{A4E96AE3-685C-4D46-AC9A-4F9CA9ADB468}" name="Pajamos _x000a_praeita sav._x000a_(GBO LW)" totalsRowFunction="custom" dataDxfId="106" totalsRowDxfId="105">
      <totalsRowFormula>SUBTOTAL(109,Table132[Pajamos 
(GBO)])</totalsRowFormula>
    </tableColumn>
    <tableColumn id="6" xr3:uid="{19B5A0AA-AB06-423E-B8AC-9D2345491AFC}" name="Pakitimas_x000a_(Change)" totalsRowFunction="custom" dataDxfId="104" totalsRowDxfId="103">
      <calculatedColumnFormula>(D3-E3)/E3</calculatedColumnFormula>
      <totalsRowFormula>(D50-E50)/E50</totalsRowFormula>
    </tableColumn>
    <tableColumn id="7" xr3:uid="{962500EF-FC33-464F-BC2A-94F5BF8590E4}" name="Žiūrovų sk. _x000a_(ADM)" totalsRowFunction="sum" dataDxfId="102" totalsRowDxfId="101"/>
    <tableColumn id="8" xr3:uid="{3CBF8E42-FCBA-4166-9DF3-B4ADE4CD20A6}" name="Seansų sk. _x000a_(Show count)" dataDxfId="100" totalsRowDxfId="99"/>
    <tableColumn id="9" xr3:uid="{E7F0013B-2F0B-4E7F-BC44-B80F06E982F8}" name="Lankomumo vid._x000a_(Average ADM)" dataDxfId="98" totalsRowDxfId="97">
      <calculatedColumnFormula>G3/H3</calculatedColumnFormula>
    </tableColumn>
    <tableColumn id="10" xr3:uid="{8BE9A444-758F-4EFF-9B04-01AE63CC6674}" name="Kopijų sk. _x000a_(DCO count)" dataDxfId="96" totalsRowDxfId="95"/>
    <tableColumn id="11" xr3:uid="{DDE8B005-165E-4C8B-A05E-17EE005ABE3A}" name="Rodymo savaitė_x000a_(Week on screen)" dataDxfId="94" totalsRowDxfId="93"/>
    <tableColumn id="12" xr3:uid="{72ED0CEC-9219-47D2-89E9-404FE4B4DF23}" name="Bendros pajamos _x000a_(Total GBO)" dataDxfId="92" totalsRowDxfId="91"/>
    <tableColumn id="13" xr3:uid="{BA3974C6-E8AE-4DF3-B27B-6BA4A3643C41}" name="Bendras žiūrovų sk._x000a_(Total ADM)" dataDxfId="90" totalsRowDxfId="89"/>
    <tableColumn id="14" xr3:uid="{2DCD4BBD-7893-4D4C-AA7F-8E617C824503}" name="Premjeros data _x000a_(Release date)" dataDxfId="88" totalsRowDxfId="87"/>
    <tableColumn id="15" xr3:uid="{F53EB656-99D5-4F00-B63D-6E9B65368599}" name="Platintojas _x000a_(Distributor)" totalsRowLabel=" " dataDxfId="86" totalsRowDxfId="85"/>
  </tableColumns>
  <tableStyleInfo name="TableStyleLight1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D28A846-C6A7-4D0A-92C9-293C71DDD00B}" name="Table132" displayName="Table132" ref="A2:O39" totalsRowCount="1" headerRowDxfId="84" dataDxfId="82" totalsRowDxfId="81" headerRowBorderDxfId="83">
  <autoFilter ref="A2:O38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8">
    <sortCondition descending="1" ref="D3:D38"/>
  </sortState>
  <tableColumns count="15">
    <tableColumn id="1" xr3:uid="{B4688AC5-01E8-42FD-870C-BCF5577C432E}" name="#" totalsRowLabel=" " dataDxfId="80" totalsRowDxfId="79"/>
    <tableColumn id="2" xr3:uid="{B3454D60-6D2E-4DF6-A511-09C0BF28D47C}" name="#_x000a_LW" dataDxfId="78" totalsRowDxfId="77"/>
    <tableColumn id="3" xr3:uid="{43C0A685-7248-48AF-B5D4-FCB8382D54C4}" name="Filmas _x000a_(Movie)" totalsRowLabel="Total (36)" dataDxfId="76" totalsRowDxfId="75"/>
    <tableColumn id="4" xr3:uid="{011775B1-EAB5-4D31-A092-1DFF0BD63D2D}" name="Pajamos _x000a_(GBO)" totalsRowFunction="sum" dataDxfId="74" totalsRowDxfId="73"/>
    <tableColumn id="5" xr3:uid="{3D4F41C3-68AC-4B52-BEA8-FA73D48D2E00}" name="Pajamos _x000a_praeita sav._x000a_(GBO LW)" totalsRowLabel="228 478 €" dataDxfId="72" totalsRowDxfId="71"/>
    <tableColumn id="6" xr3:uid="{13340EA6-C652-4B3D-867E-B67D62DBE66B}" name="Pakitimas_x000a_(Change)" totalsRowFunction="custom" dataDxfId="70" totalsRowDxfId="69">
      <calculatedColumnFormula>(D3-E3)/E3</calculatedColumnFormula>
      <totalsRowFormula>(D39-E39)/E39</totalsRowFormula>
    </tableColumn>
    <tableColumn id="7" xr3:uid="{7E1E1CAC-8619-4B4C-B1AB-D1E804FBECE9}" name="Žiūrovų sk. _x000a_(ADM)" totalsRowFunction="sum" dataDxfId="68" totalsRowDxfId="67"/>
    <tableColumn id="8" xr3:uid="{1AB3A279-CF4A-4C72-A9DC-C02FB467CC56}" name="Seansų sk. _x000a_(Show count)" dataDxfId="66" totalsRowDxfId="65"/>
    <tableColumn id="9" xr3:uid="{172513C7-DC83-4998-B2B7-7B937B5BE88D}" name="Lankomumo vid._x000a_(Average ADM)" dataDxfId="64" totalsRowDxfId="63">
      <calculatedColumnFormula>G3/H3</calculatedColumnFormula>
    </tableColumn>
    <tableColumn id="10" xr3:uid="{D12B2A51-3D9E-4511-9F44-8A1B69EB5539}" name="Kopijų sk. _x000a_(DCO count)" dataDxfId="62" totalsRowDxfId="61"/>
    <tableColumn id="11" xr3:uid="{DD6831F6-7322-4A87-A887-894A86157065}" name="Rodymo savaitė_x000a_(Week on screen)" dataDxfId="60" totalsRowDxfId="59"/>
    <tableColumn id="12" xr3:uid="{CBF54D99-BC3E-449C-A261-B9CBC75D87F9}" name="Bendros pajamos _x000a_(Total GBO)" dataDxfId="58" totalsRowDxfId="57"/>
    <tableColumn id="13" xr3:uid="{80171298-D2E5-491A-AB5C-0867C4776906}" name="Bendras žiūrovų sk._x000a_(Total ADM)" dataDxfId="56" totalsRowDxfId="55"/>
    <tableColumn id="14" xr3:uid="{4B579497-93E6-4ECE-958D-6AAB5F67C395}" name="Premjeros data _x000a_(Release date)" dataDxfId="54" totalsRowDxfId="53"/>
    <tableColumn id="15" xr3:uid="{1D266629-D00E-4FF0-8222-7C4F75A66396}" name="Platintojas _x000a_(Distributor)" totalsRowLabel=" " dataDxfId="52" totalsRowDxfId="51"/>
  </tableColumns>
  <tableStyleInfo name="TableStyleLight1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4379E32-778B-487C-96D9-D0884832B667}" name="Table13" displayName="Table13" ref="A2:O38" totalsRowCount="1" headerRowDxfId="50" dataDxfId="48" totalsRowDxfId="47" headerRowBorderDxfId="49">
  <autoFilter ref="A2:O37" xr:uid="{00000000-000C-0000-FFFF-FFFF00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sortState xmlns:xlrd2="http://schemas.microsoft.com/office/spreadsheetml/2017/richdata2" ref="A3:O37">
    <sortCondition descending="1" ref="D3:D37"/>
  </sortState>
  <tableColumns count="15">
    <tableColumn id="1" xr3:uid="{93EC8040-391C-4B64-803B-946594B6B7F7}" name="#" totalsRowLabel=" " dataDxfId="46" totalsRowDxfId="45"/>
    <tableColumn id="2" xr3:uid="{D6AA89DD-F402-49ED-B2CA-B45ED30EB6A8}" name="#_x000a_LW" dataDxfId="44" totalsRowDxfId="43"/>
    <tableColumn id="3" xr3:uid="{8524161D-F780-40E6-96D9-D46D84D91E1F}" name="Filmas _x000a_(Movie)" totalsRowLabel="Total (35)" dataDxfId="42" totalsRowDxfId="41"/>
    <tableColumn id="4" xr3:uid="{898DAD4F-B56E-4B96-9BAF-7609A0041E01}" name="Pajamos _x000a_(GBO)" totalsRowFunction="sum" dataDxfId="40" totalsRowDxfId="39"/>
    <tableColumn id="5" xr3:uid="{C59F2D4C-5823-45F4-9D98-114FFD01A927}" name="Pajamos _x000a_praeita sav._x000a_(GBO LW)" totalsRowLabel="167 051 €" dataDxfId="38" totalsRowDxfId="37"/>
    <tableColumn id="6" xr3:uid="{F957FCE3-B2E4-448E-8740-03D906BC5EB7}" name="Pakitimas_x000a_(Change)" totalsRowFunction="custom" dataDxfId="36" totalsRowDxfId="35">
      <calculatedColumnFormula>(D3-E3)/E3</calculatedColumnFormula>
      <totalsRowFormula>(D38-E38)/E38</totalsRowFormula>
    </tableColumn>
    <tableColumn id="7" xr3:uid="{45DD8E99-004C-4D9C-979D-6F515FFFFB92}" name="Žiūrovų sk. _x000a_(ADM)" totalsRowFunction="sum" dataDxfId="34" totalsRowDxfId="33"/>
    <tableColumn id="8" xr3:uid="{2BB64C16-9186-4C4A-A0C9-08323CEFC402}" name="Seansų sk. _x000a_(Show count)" dataDxfId="32" totalsRowDxfId="31"/>
    <tableColumn id="9" xr3:uid="{F6C07FA5-1C03-4357-A44D-0B81FC66E2AF}" name="Lankomumo vid._x000a_(Average ADM)" dataDxfId="30" totalsRowDxfId="29">
      <calculatedColumnFormula>G3/H3</calculatedColumnFormula>
    </tableColumn>
    <tableColumn id="10" xr3:uid="{A3E561A1-4C0E-457E-84AA-349FD64794AE}" name="Kopijų sk. _x000a_(DCO count)" dataDxfId="28" totalsRowDxfId="27"/>
    <tableColumn id="11" xr3:uid="{E20BF4A7-9048-401E-A6FA-983414B01ED2}" name="Rodymo savaitė_x000a_(Week on screen)" dataDxfId="26" totalsRowDxfId="25"/>
    <tableColumn id="12" xr3:uid="{67BC01BA-5CB2-41D3-AB69-350EFF0FD930}" name="Bendros pajamos _x000a_(Total GBO)" dataDxfId="24" totalsRowDxfId="23"/>
    <tableColumn id="13" xr3:uid="{37483393-9FD8-4B34-8B9D-DE79FEFE93B2}" name="Bendras žiūrovų sk._x000a_(Total ADM)" dataDxfId="22" totalsRowDxfId="21"/>
    <tableColumn id="14" xr3:uid="{EADF24B6-15DA-48EA-B223-A587598EEB24}" name="Premjeros data _x000a_(Release date)" dataDxfId="20" totalsRowDxfId="19"/>
    <tableColumn id="15" xr3:uid="{5103FA11-CF5D-49EC-A2A1-D131ABB2109C}" name="Platintojas _x000a_(Distributor)" totalsRowLabel=" " dataDxfId="18" totalsRowDxfId="17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3" dT="2024-07-05T12:29:54.83" personId="{95D04751-29A9-4A66-A4B0-927989AA827A}" id="{C9B21857-97ED-4D48-A748-380BBC6C3AE4}">
    <text xml:space="preserve">Weekend results
</text>
  </threadedComment>
  <threadedComment ref="C25" dT="2024-07-05T12:27:38.53" personId="{95D04751-29A9-4A66-A4B0-927989AA827A}" id="{2B37BC00-389A-4B3F-A61A-48B07BD8AEE4}">
    <text>Weekend results</text>
  </threadedComment>
  <threadedComment ref="C26" dT="2024-07-12T12:30:15.84" personId="{95D04751-29A9-4A66-A4B0-927989AA827A}" id="{26C8960B-F834-4A39-9449-C57D6A82C1FD}">
    <text xml:space="preserve">Weekend result
</text>
  </threadedComment>
  <threadedComment ref="C27" dT="2024-07-12T11:34:09.87" personId="{95D04751-29A9-4A66-A4B0-927989AA827A}" id="{0EE5858B-D9A4-44B4-951B-BD49A8312D6F}">
    <text xml:space="preserve">Weekend result
</text>
  </threadedComment>
  <threadedComment ref="C28" dT="2024-07-12T12:22:44.27" personId="{95D04751-29A9-4A66-A4B0-927989AA827A}" id="{A6EA8AD3-94F4-4334-AE55-DC9FD0D37E6B}">
    <text xml:space="preserve">Weekend result
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8" dT="2024-07-05T11:27:19.33" personId="{95D04751-29A9-4A66-A4B0-927989AA827A}" id="{2D5C9912-3D08-45BA-9846-45834AA7B860}">
    <text xml:space="preserve">Weekend results
</text>
  </threadedComment>
  <threadedComment ref="C23" dT="2024-07-05T11:14:08.33" personId="{95D04751-29A9-4A66-A4B0-927989AA827A}" id="{2341B4CB-0875-4CBF-A091-B20CB9DFC185}">
    <text>Weekend results</text>
  </threadedComment>
  <threadedComment ref="C29" dT="2024-07-05T12:27:38.53" personId="{95D04751-29A9-4A66-A4B0-927989AA827A}" id="{A3C940BB-EC3D-4B2F-84D7-B53AAF3668D7}">
    <text>Weekend results</text>
  </threadedComment>
  <threadedComment ref="C30" dT="2024-07-05T12:29:54.83" personId="{95D04751-29A9-4A66-A4B0-927989AA827A}" id="{F6E31DFB-2AE4-4BCA-8219-4CDCBE0B0FEC}">
    <text xml:space="preserve">Weekend results
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22" dT="2024-06-28T14:58:34.33" personId="{5AC5A0A0-8CC0-45CD-8FA7-CED1C43FC381}" id="{50136F9B-7BBD-424E-A448-46CDD1204AB4}">
    <text>Weekend results</text>
  </threadedComment>
  <threadedComment ref="C28" dT="2024-06-21T11:03:29.40" personId="{5AC5A0A0-8CC0-45CD-8FA7-CED1C43FC381}" id="{03C11742-79DC-4960-A0BC-F4380AC98957}">
    <text>Weekend results</text>
  </threadedComment>
  <threadedComment ref="C33" dT="2024-06-07T12:34:10.34" personId="{5AC5A0A0-8CC0-45CD-8FA7-CED1C43FC381}" id="{48D163DD-D170-4056-8461-55988E6F9531}">
    <text>Weekend results</text>
  </threadedComment>
  <threadedComment ref="C38" dT="2024-06-07T12:33:34.38" personId="{5AC5A0A0-8CC0-45CD-8FA7-CED1C43FC381}" id="{9A5E1098-57C4-45CE-B9A1-8FDD335FFF03}">
    <text>Weekend results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21" dT="2024-06-21T11:03:14.25" personId="{5AC5A0A0-8CC0-45CD-8FA7-CED1C43FC381}" id="{FAD1DF60-A25F-41E9-ACDA-B481A3493AAD}">
    <text>Weekend results</text>
  </threadedComment>
  <threadedComment ref="C34" dT="2024-06-07T12:34:10.34" personId="{5AC5A0A0-8CC0-45CD-8FA7-CED1C43FC381}" id="{B5B339B3-7F95-414B-B07C-20D9CEE35AFC}">
    <text>Weekend results</text>
  </threadedComment>
  <threadedComment ref="C35" dT="2024-06-21T11:03:29.40" personId="{5AC5A0A0-8CC0-45CD-8FA7-CED1C43FC381}" id="{8A2C904E-423A-4F9D-A72E-578D4C41EEC7}">
    <text>Weekend results</text>
  </threadedComment>
  <threadedComment ref="C36" dT="2024-06-07T12:34:46.10" personId="{5AC5A0A0-8CC0-45CD-8FA7-CED1C43FC381}" id="{363373E1-095A-49B0-A5F5-FB6FED9A70B7}">
    <text>Weekend results</text>
  </threadedComment>
  <threadedComment ref="C40" dT="2024-06-07T12:33:34.38" personId="{5AC5A0A0-8CC0-45CD-8FA7-CED1C43FC381}" id="{01740C45-9E91-4652-BA00-358948752846}">
    <text>Weekend results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17" dT="2024-06-14T10:36:45.39" personId="{5AC5A0A0-8CC0-45CD-8FA7-CED1C43FC381}" id="{A91DF280-4EA7-46B4-AB3F-0B6CE8587054}">
    <text>Weekend results</text>
  </threadedComment>
  <threadedComment ref="C24" dT="2024-06-14T10:32:04.07" personId="{5AC5A0A0-8CC0-45CD-8FA7-CED1C43FC381}" id="{F1B81F3E-426D-48DD-9BAC-E797D463DBC8}">
    <text>Weekend results</text>
  </threadedComment>
  <threadedComment ref="C27" dT="2024-06-14T10:35:31.88" personId="{5AC5A0A0-8CC0-45CD-8FA7-CED1C43FC381}" id="{E26F1309-EC62-41FB-8F7A-CF62A24EE5FC}">
    <text>Weekend results</text>
  </threadedComment>
  <threadedComment ref="C37" dT="2024-06-07T12:33:34.38" personId="{5AC5A0A0-8CC0-45CD-8FA7-CED1C43FC381}" id="{80B916DB-A986-48B1-9BFA-4BBED3CAB430}">
    <text>Weekend results</text>
  </threadedComment>
  <threadedComment ref="C40" dT="2024-06-07T12:34:46.10" personId="{5AC5A0A0-8CC0-45CD-8FA7-CED1C43FC381}" id="{BCF0D8EC-AF10-4AC2-B855-D99D02306609}">
    <text>Weekend results</text>
  </threadedComment>
  <threadedComment ref="C41" dT="2024-06-07T12:34:10.34" personId="{5AC5A0A0-8CC0-45CD-8FA7-CED1C43FC381}" id="{73E5FE32-4FC0-4E5E-944D-DB55A8F39B7F}">
    <text>Weekend results</text>
  </threadedComment>
  <threadedComment ref="C42" dT="2024-06-14T10:35:40.56" personId="{5AC5A0A0-8CC0-45CD-8FA7-CED1C43FC381}" id="{0BEEC6D6-0A97-48EE-BB6E-D63AB1A2980F}">
    <text>Weekend results</text>
  </threadedComment>
  <threadedComment ref="C45" dT="2024-06-14T10:31:27.73" personId="{5AC5A0A0-8CC0-45CD-8FA7-CED1C43FC381}" id="{79294730-DA6A-4332-9C89-9F72E7111805}">
    <text>Weekend results</text>
  </threadedComment>
  <threadedComment ref="C48" dT="2024-06-14T10:31:31.86" personId="{5AC5A0A0-8CC0-45CD-8FA7-CED1C43FC381}" id="{CD557FF3-1521-461D-85BA-E93E8D1DF570}">
    <text>Weekend results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19" dT="2024-06-07T12:33:34.38" personId="{5AC5A0A0-8CC0-45CD-8FA7-CED1C43FC381}" id="{35B6F91B-1C8B-45C3-B406-12FA76F9C6BE}">
    <text>Weekend results</text>
  </threadedComment>
  <threadedComment ref="C25" dT="2024-06-07T12:34:10.34" personId="{5AC5A0A0-8CC0-45CD-8FA7-CED1C43FC381}" id="{F020B9FB-FBD9-437E-8975-92D21BB5AD09}">
    <text>Weekend results</text>
  </threadedComment>
  <threadedComment ref="C29" dT="2024-06-07T12:34:46.10" personId="{5AC5A0A0-8CC0-45CD-8FA7-CED1C43FC381}" id="{5FD9D5C2-B760-40B8-B4D0-BFF94510B54E}">
    <text>Weekend results</text>
  </threadedComment>
  <threadedComment ref="C35" dT="2024-06-07T12:35:24.60" personId="{5AC5A0A0-8CC0-45CD-8FA7-CED1C43FC381}" id="{03C8B453-1187-478C-B1AC-BC1D3122F74B}">
    <text>Weekend results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6.xml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59EDC-B0F0-4095-8ABC-F0187129115A}">
  <sheetPr>
    <pageSetUpPr fitToPage="1"/>
  </sheetPr>
  <dimension ref="A1:XFC47"/>
  <sheetViews>
    <sheetView tabSelected="1" zoomScale="60" zoomScaleNormal="60" workbookViewId="0">
      <selection activeCell="K17" sqref="K17"/>
    </sheetView>
  </sheetViews>
  <sheetFormatPr defaultColWidth="0" defaultRowHeight="0" customHeight="1" zeroHeight="1" x14ac:dyDescent="0.15"/>
  <cols>
    <col min="1" max="1" width="4.7109375" style="1" customWidth="1"/>
    <col min="2" max="2" width="4.7109375" style="58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7" width="20.7109375" style="1" customWidth="1"/>
    <col min="8" max="8" width="20.7109375" style="58" customWidth="1"/>
    <col min="9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161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60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6">
        <v>1</v>
      </c>
      <c r="B3" s="22" t="s">
        <v>17</v>
      </c>
      <c r="C3" s="7" t="s">
        <v>146</v>
      </c>
      <c r="D3" s="8">
        <v>281554.65999999997</v>
      </c>
      <c r="E3" s="19" t="s">
        <v>15</v>
      </c>
      <c r="F3" s="20" t="s">
        <v>15</v>
      </c>
      <c r="G3" s="10">
        <v>47418</v>
      </c>
      <c r="H3" s="10">
        <v>840</v>
      </c>
      <c r="I3" s="11">
        <f>G3/H3</f>
        <v>56.45</v>
      </c>
      <c r="J3" s="11">
        <v>31</v>
      </c>
      <c r="K3" s="11">
        <v>1</v>
      </c>
      <c r="L3" s="19">
        <v>357447.09</v>
      </c>
      <c r="M3" s="21">
        <v>60518</v>
      </c>
      <c r="N3" s="12">
        <v>45478</v>
      </c>
      <c r="O3" s="31" t="s">
        <v>63</v>
      </c>
    </row>
    <row r="4" spans="1:18" s="24" customFormat="1" ht="24.95" customHeight="1" x14ac:dyDescent="0.2">
      <c r="A4" s="17">
        <v>2</v>
      </c>
      <c r="B4" s="22">
        <v>1</v>
      </c>
      <c r="C4" s="25" t="s">
        <v>106</v>
      </c>
      <c r="D4" s="19">
        <v>99940.06</v>
      </c>
      <c r="E4" s="19">
        <v>145432.85</v>
      </c>
      <c r="F4" s="20">
        <f>(D4-E4)/E4</f>
        <v>-0.3128095887552228</v>
      </c>
      <c r="G4" s="21">
        <v>17270</v>
      </c>
      <c r="H4" s="21">
        <v>392</v>
      </c>
      <c r="I4" s="22">
        <f>G4/H4</f>
        <v>44.056122448979593</v>
      </c>
      <c r="J4" s="22">
        <v>21</v>
      </c>
      <c r="K4" s="22">
        <v>4</v>
      </c>
      <c r="L4" s="19">
        <v>932375.41</v>
      </c>
      <c r="M4" s="21">
        <v>157511</v>
      </c>
      <c r="N4" s="23">
        <v>45457</v>
      </c>
      <c r="O4" s="30" t="s">
        <v>18</v>
      </c>
    </row>
    <row r="5" spans="1:18" s="24" customFormat="1" ht="24.95" customHeight="1" x14ac:dyDescent="0.2">
      <c r="A5" s="6">
        <v>3</v>
      </c>
      <c r="B5" s="22">
        <v>3</v>
      </c>
      <c r="C5" s="25" t="s">
        <v>136</v>
      </c>
      <c r="D5" s="19">
        <v>37942.49</v>
      </c>
      <c r="E5" s="19">
        <v>66834.58</v>
      </c>
      <c r="F5" s="9">
        <f>(D5-E5)/E5</f>
        <v>-0.43229253479261787</v>
      </c>
      <c r="G5" s="21">
        <v>5221</v>
      </c>
      <c r="H5" s="21">
        <v>210</v>
      </c>
      <c r="I5" s="22">
        <f>G5/H5</f>
        <v>24.861904761904761</v>
      </c>
      <c r="J5" s="22">
        <v>15</v>
      </c>
      <c r="K5" s="22">
        <v>2</v>
      </c>
      <c r="L5" s="19">
        <v>109199.43</v>
      </c>
      <c r="M5" s="21">
        <v>14765</v>
      </c>
      <c r="N5" s="23">
        <v>45471</v>
      </c>
      <c r="O5" s="53" t="s">
        <v>62</v>
      </c>
      <c r="R5" s="17"/>
    </row>
    <row r="6" spans="1:18" s="24" customFormat="1" ht="24.95" customHeight="1" x14ac:dyDescent="0.2">
      <c r="A6" s="17">
        <v>4</v>
      </c>
      <c r="B6" s="22" t="s">
        <v>17</v>
      </c>
      <c r="C6" s="7" t="s">
        <v>153</v>
      </c>
      <c r="D6" s="8">
        <v>20530</v>
      </c>
      <c r="E6" s="19" t="s">
        <v>15</v>
      </c>
      <c r="F6" s="9" t="s">
        <v>15</v>
      </c>
      <c r="G6" s="10">
        <v>2997</v>
      </c>
      <c r="H6" s="10" t="s">
        <v>15</v>
      </c>
      <c r="I6" s="11" t="s">
        <v>15</v>
      </c>
      <c r="J6" s="11">
        <v>13</v>
      </c>
      <c r="K6" s="11">
        <v>1</v>
      </c>
      <c r="L6" s="19">
        <v>20530</v>
      </c>
      <c r="M6" s="21">
        <v>2997</v>
      </c>
      <c r="N6" s="12">
        <v>45478</v>
      </c>
      <c r="O6" s="31" t="s">
        <v>13</v>
      </c>
      <c r="R6" s="17"/>
    </row>
    <row r="7" spans="1:18" s="24" customFormat="1" ht="24.95" customHeight="1" x14ac:dyDescent="0.2">
      <c r="A7" s="6">
        <v>5</v>
      </c>
      <c r="B7" s="22" t="s">
        <v>17</v>
      </c>
      <c r="C7" s="7" t="s">
        <v>147</v>
      </c>
      <c r="D7" s="8">
        <v>19465.68</v>
      </c>
      <c r="E7" s="19">
        <v>5770</v>
      </c>
      <c r="F7" s="20">
        <f>(D7-E7)/E7</f>
        <v>2.3736013864818024</v>
      </c>
      <c r="G7" s="10">
        <v>2776</v>
      </c>
      <c r="H7" s="10">
        <v>165</v>
      </c>
      <c r="I7" s="11">
        <f>G7/H7</f>
        <v>16.824242424242424</v>
      </c>
      <c r="J7" s="11">
        <v>16</v>
      </c>
      <c r="K7" s="11">
        <v>1</v>
      </c>
      <c r="L7" s="19">
        <v>25235.68</v>
      </c>
      <c r="M7" s="21">
        <v>3644</v>
      </c>
      <c r="N7" s="12">
        <v>45478</v>
      </c>
      <c r="O7" s="31" t="s">
        <v>18</v>
      </c>
      <c r="R7" s="17"/>
    </row>
    <row r="8" spans="1:18" s="24" customFormat="1" ht="24.95" customHeight="1" x14ac:dyDescent="0.2">
      <c r="A8" s="17">
        <v>6</v>
      </c>
      <c r="B8" s="22">
        <v>4</v>
      </c>
      <c r="C8" s="18" t="s">
        <v>78</v>
      </c>
      <c r="D8" s="19">
        <v>14469.67</v>
      </c>
      <c r="E8" s="19">
        <v>20360.95</v>
      </c>
      <c r="F8" s="20">
        <f>(D8-E8)/E8</f>
        <v>-0.2893420984777233</v>
      </c>
      <c r="G8" s="21">
        <v>2074</v>
      </c>
      <c r="H8" s="21">
        <v>115</v>
      </c>
      <c r="I8" s="22">
        <f>G8/H8</f>
        <v>18.034782608695654</v>
      </c>
      <c r="J8" s="22">
        <v>8</v>
      </c>
      <c r="K8" s="22">
        <v>5</v>
      </c>
      <c r="L8" s="19">
        <v>224075.66</v>
      </c>
      <c r="M8" s="21">
        <v>30085</v>
      </c>
      <c r="N8" s="23">
        <v>45450</v>
      </c>
      <c r="O8" s="30" t="s">
        <v>61</v>
      </c>
      <c r="R8" s="17"/>
    </row>
    <row r="9" spans="1:18" s="24" customFormat="1" ht="24.95" customHeight="1" x14ac:dyDescent="0.2">
      <c r="A9" s="6">
        <v>7</v>
      </c>
      <c r="B9" s="22">
        <v>5</v>
      </c>
      <c r="C9" s="18" t="s">
        <v>27</v>
      </c>
      <c r="D9" s="8">
        <v>7941.83</v>
      </c>
      <c r="E9" s="19">
        <v>19179.310000000001</v>
      </c>
      <c r="F9" s="20">
        <f>(D9-E9)/E9</f>
        <v>-0.58591680305495875</v>
      </c>
      <c r="G9" s="21">
        <v>1492</v>
      </c>
      <c r="H9" s="21">
        <v>113</v>
      </c>
      <c r="I9" s="22">
        <f>G9/H9</f>
        <v>13.20353982300885</v>
      </c>
      <c r="J9" s="22">
        <v>10</v>
      </c>
      <c r="K9" s="22">
        <v>7</v>
      </c>
      <c r="L9" s="19">
        <v>514101.45</v>
      </c>
      <c r="M9" s="21">
        <v>95229</v>
      </c>
      <c r="N9" s="23">
        <v>45436</v>
      </c>
      <c r="O9" s="30" t="s">
        <v>61</v>
      </c>
      <c r="R9" s="17"/>
    </row>
    <row r="10" spans="1:18" s="24" customFormat="1" ht="24.95" customHeight="1" x14ac:dyDescent="0.2">
      <c r="A10" s="17">
        <v>8</v>
      </c>
      <c r="B10" s="22" t="s">
        <v>23</v>
      </c>
      <c r="C10" s="7" t="s">
        <v>152</v>
      </c>
      <c r="D10" s="8">
        <v>5450.97</v>
      </c>
      <c r="E10" s="19" t="s">
        <v>15</v>
      </c>
      <c r="F10" s="9" t="s">
        <v>15</v>
      </c>
      <c r="G10" s="10">
        <v>1021</v>
      </c>
      <c r="H10" s="10">
        <v>15</v>
      </c>
      <c r="I10" s="11">
        <f>G10/H10</f>
        <v>68.066666666666663</v>
      </c>
      <c r="J10" s="11">
        <v>9</v>
      </c>
      <c r="K10" s="11">
        <v>0</v>
      </c>
      <c r="L10" s="19">
        <v>5450.97</v>
      </c>
      <c r="M10" s="21">
        <v>1021</v>
      </c>
      <c r="N10" s="12" t="s">
        <v>24</v>
      </c>
      <c r="O10" s="31" t="s">
        <v>61</v>
      </c>
      <c r="R10" s="17"/>
    </row>
    <row r="11" spans="1:18" s="24" customFormat="1" ht="24.75" customHeight="1" x14ac:dyDescent="0.2">
      <c r="A11" s="6">
        <v>9</v>
      </c>
      <c r="B11" s="22">
        <v>6</v>
      </c>
      <c r="C11" s="7" t="s">
        <v>143</v>
      </c>
      <c r="D11" s="8">
        <v>2936</v>
      </c>
      <c r="E11" s="19">
        <v>9686</v>
      </c>
      <c r="F11" s="20">
        <f>(D11-E11)/E11</f>
        <v>-0.69688209787321909</v>
      </c>
      <c r="G11" s="10">
        <v>479</v>
      </c>
      <c r="H11" s="10" t="s">
        <v>15</v>
      </c>
      <c r="I11" s="11" t="s">
        <v>15</v>
      </c>
      <c r="J11" s="11">
        <v>11</v>
      </c>
      <c r="K11" s="11">
        <v>2</v>
      </c>
      <c r="L11" s="19">
        <v>17562</v>
      </c>
      <c r="M11" s="21">
        <v>2786</v>
      </c>
      <c r="N11" s="12">
        <v>45471</v>
      </c>
      <c r="O11" s="31" t="s">
        <v>13</v>
      </c>
      <c r="R11" s="17"/>
    </row>
    <row r="12" spans="1:18" s="24" customFormat="1" ht="24.95" customHeight="1" x14ac:dyDescent="0.2">
      <c r="A12" s="17">
        <v>10</v>
      </c>
      <c r="B12" s="22">
        <v>7</v>
      </c>
      <c r="C12" s="25" t="s">
        <v>157</v>
      </c>
      <c r="D12" s="19">
        <v>2460.5700000000002</v>
      </c>
      <c r="E12" s="19">
        <v>8055.89</v>
      </c>
      <c r="F12" s="20">
        <v>-0.65246587807097367</v>
      </c>
      <c r="G12" s="21">
        <v>363</v>
      </c>
      <c r="H12" s="21">
        <v>28</v>
      </c>
      <c r="I12" s="22">
        <v>11.615384615384615</v>
      </c>
      <c r="J12" s="22">
        <v>4</v>
      </c>
      <c r="K12" s="22">
        <v>2</v>
      </c>
      <c r="L12" s="19">
        <v>10516.46</v>
      </c>
      <c r="M12" s="21">
        <v>1721</v>
      </c>
      <c r="N12" s="23">
        <v>45471</v>
      </c>
      <c r="O12" s="53" t="s">
        <v>19</v>
      </c>
      <c r="R12" s="17"/>
    </row>
    <row r="13" spans="1:18" s="24" customFormat="1" ht="24.95" customHeight="1" x14ac:dyDescent="0.2">
      <c r="A13" s="6">
        <v>11</v>
      </c>
      <c r="B13" s="22">
        <v>11</v>
      </c>
      <c r="C13" s="18" t="s">
        <v>148</v>
      </c>
      <c r="D13" s="19">
        <v>1261.2</v>
      </c>
      <c r="E13" s="19">
        <v>2106.7399999999998</v>
      </c>
      <c r="F13" s="20">
        <f>(D13-E13)/E13</f>
        <v>-0.40134995300796483</v>
      </c>
      <c r="G13" s="21">
        <v>243</v>
      </c>
      <c r="H13" s="21">
        <v>14</v>
      </c>
      <c r="I13" s="11">
        <f t="shared" ref="I13:I18" si="0">G13/H13</f>
        <v>17.357142857142858</v>
      </c>
      <c r="J13" s="22">
        <v>5</v>
      </c>
      <c r="K13" s="22">
        <v>2</v>
      </c>
      <c r="L13" s="19">
        <v>3367.94</v>
      </c>
      <c r="M13" s="21">
        <v>593</v>
      </c>
      <c r="N13" s="23">
        <v>45471</v>
      </c>
      <c r="O13" s="31" t="s">
        <v>82</v>
      </c>
      <c r="R13" s="17"/>
    </row>
    <row r="14" spans="1:18" s="24" customFormat="1" ht="24.95" customHeight="1" x14ac:dyDescent="0.2">
      <c r="A14" s="17">
        <v>12</v>
      </c>
      <c r="B14" s="11">
        <v>10</v>
      </c>
      <c r="C14" s="7" t="s">
        <v>120</v>
      </c>
      <c r="D14" s="8">
        <v>1046.7</v>
      </c>
      <c r="E14" s="8">
        <v>2480.91</v>
      </c>
      <c r="F14" s="20">
        <f>(D14-E14)/E14</f>
        <v>-0.5780983590698574</v>
      </c>
      <c r="G14" s="10">
        <v>171</v>
      </c>
      <c r="H14" s="10">
        <v>19</v>
      </c>
      <c r="I14" s="11">
        <f t="shared" si="0"/>
        <v>9</v>
      </c>
      <c r="J14" s="11">
        <v>5</v>
      </c>
      <c r="K14" s="11">
        <v>4</v>
      </c>
      <c r="L14" s="19">
        <v>20261.73</v>
      </c>
      <c r="M14" s="21">
        <v>3211</v>
      </c>
      <c r="N14" s="12">
        <v>45464</v>
      </c>
      <c r="O14" s="31" t="s">
        <v>14</v>
      </c>
      <c r="R14" s="17"/>
    </row>
    <row r="15" spans="1:18" s="24" customFormat="1" ht="24.95" customHeight="1" x14ac:dyDescent="0.2">
      <c r="A15" s="6">
        <v>13</v>
      </c>
      <c r="B15" s="22">
        <v>12</v>
      </c>
      <c r="C15" s="18" t="s">
        <v>79</v>
      </c>
      <c r="D15" s="19">
        <v>589.80999999999995</v>
      </c>
      <c r="E15" s="19">
        <v>2084.25</v>
      </c>
      <c r="F15" s="20">
        <f>(D15-E15)/E15</f>
        <v>-0.71701571308624212</v>
      </c>
      <c r="G15" s="21">
        <v>94</v>
      </c>
      <c r="H15" s="21">
        <v>7</v>
      </c>
      <c r="I15" s="22">
        <f t="shared" si="0"/>
        <v>13.428571428571429</v>
      </c>
      <c r="J15" s="22">
        <v>1</v>
      </c>
      <c r="K15" s="22">
        <v>5</v>
      </c>
      <c r="L15" s="19">
        <v>62187.95</v>
      </c>
      <c r="M15" s="21">
        <v>9695</v>
      </c>
      <c r="N15" s="23">
        <v>45450</v>
      </c>
      <c r="O15" s="30" t="s">
        <v>12</v>
      </c>
      <c r="R15" s="17"/>
    </row>
    <row r="16" spans="1:18" s="59" customFormat="1" ht="24.95" customHeight="1" x14ac:dyDescent="0.2">
      <c r="A16" s="17">
        <v>14</v>
      </c>
      <c r="B16" s="22" t="s">
        <v>15</v>
      </c>
      <c r="C16" s="13" t="s">
        <v>156</v>
      </c>
      <c r="D16" s="8">
        <v>556</v>
      </c>
      <c r="E16" s="19" t="s">
        <v>15</v>
      </c>
      <c r="F16" s="9" t="s">
        <v>15</v>
      </c>
      <c r="G16" s="10">
        <v>247</v>
      </c>
      <c r="H16" s="10">
        <v>28</v>
      </c>
      <c r="I16" s="11">
        <f t="shared" si="0"/>
        <v>8.8214285714285712</v>
      </c>
      <c r="J16" s="11">
        <v>4</v>
      </c>
      <c r="K16" s="11" t="s">
        <v>15</v>
      </c>
      <c r="L16" s="19">
        <v>496938.79</v>
      </c>
      <c r="M16" s="21">
        <v>90259</v>
      </c>
      <c r="N16" s="12">
        <v>45212</v>
      </c>
      <c r="O16" s="34" t="s">
        <v>63</v>
      </c>
      <c r="R16" s="6"/>
    </row>
    <row r="17" spans="1:19" s="59" customFormat="1" ht="24.95" customHeight="1" x14ac:dyDescent="0.2">
      <c r="A17" s="6">
        <v>15</v>
      </c>
      <c r="B17" s="22" t="s">
        <v>23</v>
      </c>
      <c r="C17" s="13" t="s">
        <v>154</v>
      </c>
      <c r="D17" s="8">
        <v>500.05</v>
      </c>
      <c r="E17" s="19" t="s">
        <v>15</v>
      </c>
      <c r="F17" s="9" t="s">
        <v>15</v>
      </c>
      <c r="G17" s="10">
        <v>69</v>
      </c>
      <c r="H17" s="10">
        <v>3</v>
      </c>
      <c r="I17" s="11">
        <f t="shared" si="0"/>
        <v>23</v>
      </c>
      <c r="J17" s="11">
        <v>3</v>
      </c>
      <c r="K17" s="11">
        <v>0</v>
      </c>
      <c r="L17" s="19">
        <v>500</v>
      </c>
      <c r="M17" s="21">
        <v>69</v>
      </c>
      <c r="N17" s="12" t="s">
        <v>24</v>
      </c>
      <c r="O17" s="34" t="s">
        <v>63</v>
      </c>
      <c r="R17" s="6"/>
    </row>
    <row r="18" spans="1:19" s="59" customFormat="1" ht="24.95" customHeight="1" x14ac:dyDescent="0.2">
      <c r="A18" s="17">
        <v>16</v>
      </c>
      <c r="B18" s="22" t="s">
        <v>15</v>
      </c>
      <c r="C18" s="7" t="s">
        <v>155</v>
      </c>
      <c r="D18" s="8">
        <v>492.5</v>
      </c>
      <c r="E18" s="19" t="s">
        <v>15</v>
      </c>
      <c r="F18" s="9" t="s">
        <v>15</v>
      </c>
      <c r="G18" s="10">
        <v>210</v>
      </c>
      <c r="H18" s="10">
        <v>28</v>
      </c>
      <c r="I18" s="11">
        <f t="shared" si="0"/>
        <v>7.5</v>
      </c>
      <c r="J18" s="11">
        <v>4</v>
      </c>
      <c r="K18" s="11" t="s">
        <v>15</v>
      </c>
      <c r="L18" s="19">
        <v>209704.73</v>
      </c>
      <c r="M18" s="21">
        <v>43132</v>
      </c>
      <c r="N18" s="12">
        <v>44638</v>
      </c>
      <c r="O18" s="31" t="s">
        <v>63</v>
      </c>
      <c r="R18" s="6"/>
    </row>
    <row r="19" spans="1:19" s="24" customFormat="1" ht="24.95" customHeight="1" x14ac:dyDescent="0.2">
      <c r="A19" s="6">
        <v>17</v>
      </c>
      <c r="B19" s="22">
        <v>9</v>
      </c>
      <c r="C19" s="18" t="s">
        <v>131</v>
      </c>
      <c r="D19" s="19">
        <v>478.38</v>
      </c>
      <c r="E19" s="19">
        <v>3542.79</v>
      </c>
      <c r="F19" s="20">
        <f>(D19-E19)/E19</f>
        <v>-0.8649708280761772</v>
      </c>
      <c r="G19" s="21">
        <v>87</v>
      </c>
      <c r="H19" s="21">
        <v>13</v>
      </c>
      <c r="I19" s="22">
        <v>3.7151898734177213</v>
      </c>
      <c r="J19" s="22">
        <v>3</v>
      </c>
      <c r="K19" s="22">
        <v>2</v>
      </c>
      <c r="L19" s="19">
        <v>4259.55</v>
      </c>
      <c r="M19" s="21">
        <v>709</v>
      </c>
      <c r="N19" s="23">
        <v>45471</v>
      </c>
      <c r="O19" s="30" t="s">
        <v>11</v>
      </c>
      <c r="R19" s="17"/>
    </row>
    <row r="20" spans="1:19" s="24" customFormat="1" ht="24.95" customHeight="1" x14ac:dyDescent="0.2">
      <c r="A20" s="17">
        <v>18</v>
      </c>
      <c r="B20" s="22">
        <v>20</v>
      </c>
      <c r="C20" s="18" t="s">
        <v>34</v>
      </c>
      <c r="D20" s="19">
        <v>292.39999999999998</v>
      </c>
      <c r="E20" s="19">
        <v>317.39999999999998</v>
      </c>
      <c r="F20" s="20">
        <f>(D20-E20)/E20</f>
        <v>-7.8764965343415261E-2</v>
      </c>
      <c r="G20" s="21">
        <v>42</v>
      </c>
      <c r="H20" s="21">
        <v>7</v>
      </c>
      <c r="I20" s="22">
        <f>G20/H20</f>
        <v>6</v>
      </c>
      <c r="J20" s="22">
        <v>3</v>
      </c>
      <c r="K20" s="22">
        <v>5</v>
      </c>
      <c r="L20" s="19">
        <v>9836.6</v>
      </c>
      <c r="M20" s="21">
        <v>1417</v>
      </c>
      <c r="N20" s="23">
        <v>45450</v>
      </c>
      <c r="O20" s="30" t="s">
        <v>14</v>
      </c>
      <c r="R20" s="17"/>
    </row>
    <row r="21" spans="1:19" s="24" customFormat="1" ht="24.95" customHeight="1" x14ac:dyDescent="0.2">
      <c r="A21" s="6">
        <v>19</v>
      </c>
      <c r="B21" s="22">
        <v>15</v>
      </c>
      <c r="C21" s="7" t="s">
        <v>145</v>
      </c>
      <c r="D21" s="8">
        <v>154</v>
      </c>
      <c r="E21" s="19">
        <v>1119</v>
      </c>
      <c r="F21" s="20">
        <f>(D21-E21)/E21</f>
        <v>-0.86237712243074172</v>
      </c>
      <c r="G21" s="10">
        <v>28</v>
      </c>
      <c r="H21" s="10">
        <v>2</v>
      </c>
      <c r="I21" s="11">
        <f>G21/H21</f>
        <v>14</v>
      </c>
      <c r="J21" s="11">
        <v>1</v>
      </c>
      <c r="K21" s="11">
        <v>13</v>
      </c>
      <c r="L21" s="19">
        <v>78113.69</v>
      </c>
      <c r="M21" s="21">
        <v>11497</v>
      </c>
      <c r="N21" s="12">
        <v>45394</v>
      </c>
      <c r="O21" s="31" t="s">
        <v>63</v>
      </c>
      <c r="R21" s="17"/>
    </row>
    <row r="22" spans="1:19" s="24" customFormat="1" ht="24.75" customHeight="1" x14ac:dyDescent="0.2">
      <c r="A22" s="17">
        <v>20</v>
      </c>
      <c r="B22" s="11">
        <v>22</v>
      </c>
      <c r="C22" s="7" t="s">
        <v>38</v>
      </c>
      <c r="D22" s="32">
        <v>112</v>
      </c>
      <c r="E22" s="32">
        <v>236.4</v>
      </c>
      <c r="F22" s="9">
        <f>(D22-E22)/E22</f>
        <v>-0.52622673434856182</v>
      </c>
      <c r="G22" s="33">
        <v>15</v>
      </c>
      <c r="H22" s="10">
        <v>3</v>
      </c>
      <c r="I22" s="11">
        <f>G22/H22</f>
        <v>5</v>
      </c>
      <c r="J22" s="11">
        <v>2</v>
      </c>
      <c r="K22" s="11">
        <v>6</v>
      </c>
      <c r="L22" s="28">
        <v>5447.51</v>
      </c>
      <c r="M22" s="29">
        <v>912</v>
      </c>
      <c r="N22" s="12">
        <v>45443</v>
      </c>
      <c r="O22" s="31" t="s">
        <v>64</v>
      </c>
      <c r="R22" s="17"/>
    </row>
    <row r="23" spans="1:19" s="27" customFormat="1" ht="24.75" customHeight="1" x14ac:dyDescent="0.15">
      <c r="A23" s="6">
        <v>21</v>
      </c>
      <c r="B23" s="17">
        <v>28</v>
      </c>
      <c r="C23" s="25" t="s">
        <v>149</v>
      </c>
      <c r="D23" s="19">
        <v>104.8</v>
      </c>
      <c r="E23" s="19">
        <v>182.2</v>
      </c>
      <c r="F23" s="20">
        <v>-0.42480790340285396</v>
      </c>
      <c r="G23" s="21">
        <v>14</v>
      </c>
      <c r="H23" s="17">
        <v>2</v>
      </c>
      <c r="I23" s="22">
        <v>24.833333333333332</v>
      </c>
      <c r="J23" s="17">
        <v>1</v>
      </c>
      <c r="K23" s="19" t="s">
        <v>15</v>
      </c>
      <c r="L23" s="8">
        <v>212677.6</v>
      </c>
      <c r="M23" s="21">
        <v>32915</v>
      </c>
      <c r="N23" s="23">
        <v>45191</v>
      </c>
      <c r="O23" s="53" t="s">
        <v>25</v>
      </c>
      <c r="R23" s="17"/>
      <c r="S23" s="24"/>
    </row>
    <row r="24" spans="1:19" ht="24.95" customHeight="1" x14ac:dyDescent="0.15">
      <c r="A24" s="17">
        <v>22</v>
      </c>
      <c r="B24" s="11">
        <v>29</v>
      </c>
      <c r="C24" s="13" t="s">
        <v>73</v>
      </c>
      <c r="D24" s="8">
        <v>99</v>
      </c>
      <c r="E24" s="8">
        <v>6</v>
      </c>
      <c r="F24" s="9">
        <f>(D24-E24)/E24</f>
        <v>15.5</v>
      </c>
      <c r="G24" s="10">
        <v>33</v>
      </c>
      <c r="H24" s="10">
        <v>3</v>
      </c>
      <c r="I24" s="11">
        <f>G24/H24</f>
        <v>11</v>
      </c>
      <c r="J24" s="11">
        <v>2</v>
      </c>
      <c r="K24" s="11">
        <v>6</v>
      </c>
      <c r="L24" s="19">
        <v>1760.03</v>
      </c>
      <c r="M24" s="21">
        <v>525</v>
      </c>
      <c r="N24" s="12">
        <v>45443</v>
      </c>
      <c r="O24" s="34" t="s">
        <v>68</v>
      </c>
      <c r="R24" s="6"/>
      <c r="S24" s="59"/>
    </row>
    <row r="25" spans="1:19" ht="24.75" customHeight="1" x14ac:dyDescent="0.15">
      <c r="A25" s="6">
        <v>23</v>
      </c>
      <c r="B25" s="6">
        <v>27</v>
      </c>
      <c r="C25" s="7" t="s">
        <v>46</v>
      </c>
      <c r="D25" s="8">
        <v>67</v>
      </c>
      <c r="E25" s="8">
        <v>111.2</v>
      </c>
      <c r="F25" s="9">
        <v>-0.39748201438848924</v>
      </c>
      <c r="G25" s="10">
        <v>12</v>
      </c>
      <c r="H25" s="11">
        <v>2</v>
      </c>
      <c r="I25" s="11">
        <v>6</v>
      </c>
      <c r="J25" s="6">
        <v>2</v>
      </c>
      <c r="K25" s="11">
        <v>16</v>
      </c>
      <c r="L25" s="8">
        <v>67996.3</v>
      </c>
      <c r="M25" s="10">
        <v>10505</v>
      </c>
      <c r="N25" s="12">
        <v>45379</v>
      </c>
      <c r="O25" s="31" t="s">
        <v>25</v>
      </c>
    </row>
    <row r="26" spans="1:19" ht="24.75" customHeight="1" x14ac:dyDescent="0.15">
      <c r="A26" s="17">
        <v>24</v>
      </c>
      <c r="B26" s="22">
        <v>24</v>
      </c>
      <c r="C26" s="25" t="s">
        <v>41</v>
      </c>
      <c r="D26" s="28">
        <v>45</v>
      </c>
      <c r="E26" s="28">
        <v>158.84</v>
      </c>
      <c r="F26" s="20">
        <v>-0.65246587807097367</v>
      </c>
      <c r="G26" s="29">
        <v>5</v>
      </c>
      <c r="H26" s="21">
        <v>5</v>
      </c>
      <c r="I26" s="22">
        <v>1</v>
      </c>
      <c r="J26" s="22">
        <v>1</v>
      </c>
      <c r="K26" s="22">
        <v>6</v>
      </c>
      <c r="L26" s="28">
        <v>23086.79</v>
      </c>
      <c r="M26" s="29">
        <v>3520</v>
      </c>
      <c r="N26" s="23">
        <v>45443</v>
      </c>
      <c r="O26" s="53" t="s">
        <v>19</v>
      </c>
    </row>
    <row r="27" spans="1:19" ht="24.75" customHeight="1" x14ac:dyDescent="0.15">
      <c r="A27" s="6">
        <v>25</v>
      </c>
      <c r="B27" s="22" t="s">
        <v>15</v>
      </c>
      <c r="C27" s="7" t="s">
        <v>49</v>
      </c>
      <c r="D27" s="8">
        <v>32</v>
      </c>
      <c r="E27" s="19" t="s">
        <v>15</v>
      </c>
      <c r="F27" s="9" t="s">
        <v>15</v>
      </c>
      <c r="G27" s="10">
        <v>6</v>
      </c>
      <c r="H27" s="10">
        <v>1</v>
      </c>
      <c r="I27" s="11">
        <v>6</v>
      </c>
      <c r="J27" s="11">
        <v>1</v>
      </c>
      <c r="K27" s="11" t="s">
        <v>15</v>
      </c>
      <c r="L27" s="19">
        <v>37792.89</v>
      </c>
      <c r="M27" s="21">
        <v>3988</v>
      </c>
      <c r="N27" s="12">
        <v>45365</v>
      </c>
      <c r="O27" s="31" t="s">
        <v>25</v>
      </c>
    </row>
    <row r="28" spans="1:19" ht="24.75" customHeight="1" x14ac:dyDescent="0.15">
      <c r="A28" s="17">
        <v>26</v>
      </c>
      <c r="B28" s="22" t="s">
        <v>15</v>
      </c>
      <c r="C28" s="7" t="s">
        <v>40</v>
      </c>
      <c r="D28" s="8">
        <v>22.2</v>
      </c>
      <c r="E28" s="19" t="s">
        <v>15</v>
      </c>
      <c r="F28" s="9" t="s">
        <v>15</v>
      </c>
      <c r="G28" s="10">
        <v>3</v>
      </c>
      <c r="H28" s="10">
        <v>1</v>
      </c>
      <c r="I28" s="11">
        <v>3</v>
      </c>
      <c r="J28" s="11">
        <v>1</v>
      </c>
      <c r="K28" s="11" t="s">
        <v>15</v>
      </c>
      <c r="L28" s="19">
        <v>7599.66</v>
      </c>
      <c r="M28" s="21">
        <v>1367</v>
      </c>
      <c r="N28" s="12">
        <v>45429</v>
      </c>
      <c r="O28" s="31" t="s">
        <v>25</v>
      </c>
    </row>
    <row r="29" spans="1:19" s="24" customFormat="1" ht="24.95" customHeight="1" x14ac:dyDescent="0.2">
      <c r="A29" s="6">
        <v>27</v>
      </c>
      <c r="B29" s="11">
        <v>23</v>
      </c>
      <c r="C29" s="7" t="s">
        <v>115</v>
      </c>
      <c r="D29" s="8">
        <v>22</v>
      </c>
      <c r="E29" s="8">
        <v>234</v>
      </c>
      <c r="F29" s="9">
        <f>(D29-E29)/E29</f>
        <v>-0.90598290598290598</v>
      </c>
      <c r="G29" s="10">
        <v>4</v>
      </c>
      <c r="H29" s="10">
        <v>5</v>
      </c>
      <c r="I29" s="11">
        <f>G29/H29</f>
        <v>0.8</v>
      </c>
      <c r="J29" s="11">
        <v>2</v>
      </c>
      <c r="K29" s="11">
        <v>4</v>
      </c>
      <c r="L29" s="19">
        <v>2284.38</v>
      </c>
      <c r="M29" s="21">
        <v>393</v>
      </c>
      <c r="N29" s="12">
        <v>45457</v>
      </c>
      <c r="O29" s="31" t="s">
        <v>116</v>
      </c>
      <c r="R29" s="17"/>
    </row>
    <row r="30" spans="1:19" ht="24.75" customHeight="1" x14ac:dyDescent="0.2">
      <c r="A30" s="46"/>
      <c r="B30" s="57" t="s">
        <v>26</v>
      </c>
      <c r="C30" s="48" t="s">
        <v>158</v>
      </c>
      <c r="D30" s="49">
        <f>SUM(Table13245678[Pajamos 
(GBO)])</f>
        <v>498566.97</v>
      </c>
      <c r="E30" s="49" t="s">
        <v>159</v>
      </c>
      <c r="F30" s="50">
        <f t="shared" ref="F30" si="1">(D30-E30)/E30</f>
        <v>0.37918081854520802</v>
      </c>
      <c r="G30" s="52">
        <f>SUM(Table13245678[Žiūrovų sk. 
(ADM)])</f>
        <v>82394</v>
      </c>
      <c r="H30" s="57"/>
      <c r="I30" s="46"/>
      <c r="J30" s="46"/>
      <c r="K30" s="46"/>
      <c r="L30" s="54"/>
      <c r="M30" s="46"/>
      <c r="N30" s="46"/>
      <c r="O30" s="46" t="s">
        <v>26</v>
      </c>
    </row>
    <row r="31" spans="1:19" s="27" customFormat="1" ht="24.75" hidden="1" customHeight="1" x14ac:dyDescent="0.15">
      <c r="A31" s="1"/>
      <c r="B31" s="58"/>
      <c r="C31" s="1"/>
      <c r="D31" s="1"/>
      <c r="E31" s="43"/>
      <c r="F31" s="37"/>
      <c r="G31" s="1"/>
      <c r="H31" s="58"/>
      <c r="I31" s="1"/>
      <c r="J31" s="1"/>
      <c r="K31" s="1"/>
      <c r="L31" s="43"/>
      <c r="M31" s="1"/>
      <c r="N31" s="1"/>
      <c r="O31" s="1"/>
    </row>
    <row r="32" spans="1:19" s="27" customFormat="1" ht="24.75" hidden="1" customHeight="1" x14ac:dyDescent="0.15">
      <c r="A32" s="1"/>
      <c r="B32" s="58"/>
      <c r="C32" s="1"/>
      <c r="D32" s="1"/>
      <c r="E32" s="43"/>
      <c r="F32" s="37"/>
      <c r="G32" s="1"/>
      <c r="H32" s="58"/>
      <c r="I32" s="1"/>
      <c r="J32" s="1"/>
      <c r="K32" s="1"/>
      <c r="L32" s="43"/>
      <c r="M32" s="1"/>
      <c r="N32" s="1"/>
      <c r="O32" s="1"/>
    </row>
    <row r="33" spans="1:15" s="27" customFormat="1" ht="24.95" hidden="1" customHeight="1" x14ac:dyDescent="0.15">
      <c r="A33" s="1"/>
      <c r="B33" s="58"/>
      <c r="C33" s="1"/>
      <c r="D33" s="1"/>
      <c r="E33" s="43"/>
      <c r="F33" s="37"/>
      <c r="G33" s="1"/>
      <c r="H33" s="58"/>
      <c r="I33" s="1"/>
      <c r="J33" s="1"/>
      <c r="K33" s="1"/>
      <c r="L33" s="43"/>
      <c r="M33" s="1"/>
      <c r="N33" s="1"/>
      <c r="O33" s="1"/>
    </row>
    <row r="34" spans="1:15" s="27" customFormat="1" ht="24.95" hidden="1" customHeight="1" x14ac:dyDescent="0.15">
      <c r="A34" s="1"/>
      <c r="B34" s="58"/>
      <c r="C34" s="1"/>
      <c r="D34" s="1"/>
      <c r="E34" s="43"/>
      <c r="F34" s="37"/>
      <c r="G34" s="1"/>
      <c r="H34" s="58"/>
      <c r="I34" s="1"/>
      <c r="J34" s="1"/>
      <c r="K34" s="1"/>
      <c r="L34" s="43"/>
      <c r="M34" s="1"/>
      <c r="N34" s="1"/>
      <c r="O34" s="1"/>
    </row>
    <row r="35" spans="1:15" s="27" customFormat="1" ht="24.95" hidden="1" customHeight="1" x14ac:dyDescent="0.15">
      <c r="A35" s="1"/>
      <c r="B35" s="58"/>
      <c r="C35" s="1"/>
      <c r="D35" s="1"/>
      <c r="E35" s="43"/>
      <c r="F35" s="37"/>
      <c r="G35" s="1"/>
      <c r="H35" s="58"/>
      <c r="I35" s="1"/>
      <c r="J35" s="1"/>
      <c r="K35" s="1"/>
      <c r="L35" s="43"/>
      <c r="M35" s="1"/>
      <c r="N35" s="1"/>
      <c r="O35" s="1"/>
    </row>
    <row r="36" spans="1:15" s="62" customFormat="1" ht="24.95" hidden="1" customHeight="1" x14ac:dyDescent="0.15">
      <c r="A36" s="1"/>
      <c r="B36" s="58"/>
      <c r="C36" s="1"/>
      <c r="D36" s="1"/>
      <c r="E36" s="43"/>
      <c r="F36" s="37"/>
      <c r="G36" s="1"/>
      <c r="H36" s="58"/>
      <c r="I36" s="1"/>
      <c r="J36" s="1"/>
      <c r="K36" s="1"/>
      <c r="L36" s="43"/>
      <c r="M36" s="1"/>
      <c r="N36" s="1"/>
      <c r="O36" s="1"/>
    </row>
    <row r="37" spans="1:15" s="27" customFormat="1" ht="24.95" hidden="1" customHeight="1" x14ac:dyDescent="0.15">
      <c r="A37" s="1"/>
      <c r="B37" s="58"/>
      <c r="C37" s="1"/>
      <c r="D37" s="1"/>
      <c r="E37" s="43"/>
      <c r="F37" s="37"/>
      <c r="G37" s="1"/>
      <c r="H37" s="58"/>
      <c r="I37" s="1"/>
      <c r="J37" s="1"/>
      <c r="K37" s="1"/>
      <c r="L37" s="43"/>
      <c r="M37" s="1"/>
      <c r="N37" s="1"/>
      <c r="O37" s="1"/>
    </row>
    <row r="38" spans="1:15" s="27" customFormat="1" ht="24.95" hidden="1" customHeight="1" x14ac:dyDescent="0.15">
      <c r="A38" s="1"/>
      <c r="B38" s="58"/>
      <c r="C38" s="1"/>
      <c r="D38" s="1"/>
      <c r="E38" s="43"/>
      <c r="F38" s="37"/>
      <c r="G38" s="1"/>
      <c r="H38" s="58"/>
      <c r="I38" s="1"/>
      <c r="J38" s="1"/>
      <c r="K38" s="1"/>
      <c r="L38" s="43"/>
      <c r="M38" s="1"/>
      <c r="N38" s="1"/>
      <c r="O38" s="1"/>
    </row>
    <row r="39" spans="1:15" s="62" customFormat="1" ht="24.95" hidden="1" customHeight="1" x14ac:dyDescent="0.15">
      <c r="A39" s="1"/>
      <c r="B39" s="58"/>
      <c r="C39" s="1"/>
      <c r="D39" s="1"/>
      <c r="E39" s="43"/>
      <c r="F39" s="37"/>
      <c r="G39" s="1"/>
      <c r="H39" s="58"/>
      <c r="I39" s="1"/>
      <c r="J39" s="1"/>
      <c r="K39" s="1"/>
      <c r="L39" s="43"/>
      <c r="M39" s="1"/>
      <c r="N39" s="1"/>
      <c r="O39" s="1"/>
    </row>
    <row r="40" spans="1:15" s="62" customFormat="1" ht="24.95" hidden="1" customHeight="1" x14ac:dyDescent="0.15">
      <c r="A40" s="1"/>
      <c r="B40" s="58"/>
      <c r="C40" s="1"/>
      <c r="D40" s="1"/>
      <c r="E40" s="43"/>
      <c r="F40" s="37"/>
      <c r="G40" s="1"/>
      <c r="H40" s="58"/>
      <c r="I40" s="1"/>
      <c r="J40" s="1"/>
      <c r="K40" s="1"/>
      <c r="L40" s="43"/>
      <c r="M40" s="1"/>
      <c r="N40" s="1"/>
      <c r="O40" s="1"/>
    </row>
    <row r="41" spans="1:15" s="62" customFormat="1" ht="24.95" hidden="1" customHeight="1" x14ac:dyDescent="0.15">
      <c r="A41" s="1"/>
      <c r="B41" s="58"/>
      <c r="C41" s="1"/>
      <c r="D41" s="1"/>
      <c r="E41" s="43"/>
      <c r="F41" s="37"/>
      <c r="G41" s="1"/>
      <c r="H41" s="58"/>
      <c r="I41" s="1"/>
      <c r="J41" s="1"/>
      <c r="K41" s="1"/>
      <c r="L41" s="43"/>
      <c r="M41" s="1"/>
      <c r="N41" s="1"/>
      <c r="O41" s="1"/>
    </row>
    <row r="42" spans="1:15" s="62" customFormat="1" ht="24.95" hidden="1" customHeight="1" x14ac:dyDescent="0.15">
      <c r="A42" s="1"/>
      <c r="B42" s="58"/>
      <c r="C42" s="1"/>
      <c r="D42" s="1"/>
      <c r="E42" s="43"/>
      <c r="F42" s="37"/>
      <c r="G42" s="1"/>
      <c r="H42" s="58"/>
      <c r="I42" s="1"/>
      <c r="J42" s="1"/>
      <c r="K42" s="1"/>
      <c r="L42" s="43"/>
      <c r="M42" s="1"/>
      <c r="N42" s="1"/>
      <c r="O42" s="1"/>
    </row>
    <row r="43" spans="1:15" s="62" customFormat="1" ht="24.95" hidden="1" customHeight="1" x14ac:dyDescent="0.15">
      <c r="A43" s="1"/>
      <c r="B43" s="58"/>
      <c r="C43" s="1"/>
      <c r="D43" s="1"/>
      <c r="E43" s="43"/>
      <c r="F43" s="37"/>
      <c r="G43" s="1"/>
      <c r="H43" s="58"/>
      <c r="I43" s="1"/>
      <c r="J43" s="1"/>
      <c r="K43" s="1"/>
      <c r="L43" s="43"/>
      <c r="M43" s="1"/>
      <c r="N43" s="1"/>
      <c r="O43" s="1"/>
    </row>
    <row r="44" spans="1:15" s="62" customFormat="1" ht="24.95" hidden="1" customHeight="1" x14ac:dyDescent="0.15">
      <c r="A44" s="1"/>
      <c r="B44" s="58"/>
      <c r="C44" s="1"/>
      <c r="D44" s="1"/>
      <c r="E44" s="43"/>
      <c r="F44" s="37"/>
      <c r="G44" s="1"/>
      <c r="H44" s="58"/>
      <c r="I44" s="1"/>
      <c r="J44" s="1"/>
      <c r="K44" s="1"/>
      <c r="L44" s="43"/>
      <c r="M44" s="1"/>
      <c r="N44" s="1"/>
      <c r="O44" s="1"/>
    </row>
    <row r="45" spans="1:15" s="62" customFormat="1" ht="24.95" hidden="1" customHeight="1" x14ac:dyDescent="0.15">
      <c r="A45" s="1"/>
      <c r="B45" s="58"/>
      <c r="C45" s="1"/>
      <c r="D45" s="1"/>
      <c r="E45" s="43"/>
      <c r="F45" s="37"/>
      <c r="G45" s="1"/>
      <c r="H45" s="58"/>
      <c r="I45" s="1"/>
      <c r="J45" s="1"/>
      <c r="K45" s="1"/>
      <c r="L45" s="43"/>
      <c r="M45" s="1"/>
      <c r="N45" s="1"/>
      <c r="O45" s="1"/>
    </row>
    <row r="46" spans="1:15" s="62" customFormat="1" ht="24.95" hidden="1" customHeight="1" x14ac:dyDescent="0.15">
      <c r="A46" s="1"/>
      <c r="B46" s="58"/>
      <c r="C46" s="1"/>
      <c r="D46" s="1"/>
      <c r="E46" s="43"/>
      <c r="F46" s="37"/>
      <c r="G46" s="1"/>
      <c r="H46" s="58"/>
      <c r="I46" s="1"/>
      <c r="J46" s="1"/>
      <c r="K46" s="1"/>
      <c r="L46" s="43"/>
      <c r="M46" s="1"/>
      <c r="N46" s="1"/>
      <c r="O46" s="1"/>
    </row>
    <row r="47" spans="1:15" s="44" customFormat="1" ht="24.95" hidden="1" customHeight="1" x14ac:dyDescent="0.2">
      <c r="A47" s="1"/>
      <c r="B47" s="58"/>
      <c r="C47" s="1"/>
      <c r="D47" s="1"/>
      <c r="E47" s="43"/>
      <c r="F47" s="37"/>
      <c r="G47" s="1"/>
      <c r="H47" s="58"/>
      <c r="I47" s="1"/>
      <c r="J47" s="1"/>
      <c r="K47" s="1"/>
      <c r="L47" s="43"/>
      <c r="M47" s="1"/>
      <c r="N47" s="1"/>
      <c r="O47" s="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39B4F-CAA0-4642-8A27-D1BA8C4EE76C}">
  <sheetPr>
    <pageSetUpPr fitToPage="1"/>
  </sheetPr>
  <dimension ref="A1:XFC49"/>
  <sheetViews>
    <sheetView zoomScale="60" zoomScaleNormal="60" workbookViewId="0">
      <selection activeCell="H20" sqref="H20"/>
    </sheetView>
  </sheetViews>
  <sheetFormatPr defaultColWidth="0" defaultRowHeight="0" customHeight="1" zeroHeight="1" x14ac:dyDescent="0.15"/>
  <cols>
    <col min="1" max="1" width="4.7109375" style="1" customWidth="1"/>
    <col min="2" max="2" width="4.7109375" style="58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7" width="20.7109375" style="1" customWidth="1"/>
    <col min="8" max="8" width="20.7109375" style="58" customWidth="1"/>
    <col min="9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160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60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22">
        <v>1</v>
      </c>
      <c r="C3" s="25" t="s">
        <v>106</v>
      </c>
      <c r="D3" s="19">
        <v>145432.85</v>
      </c>
      <c r="E3" s="19">
        <v>284813.65999999997</v>
      </c>
      <c r="F3" s="20">
        <f>(D3-E3)/E3</f>
        <v>-0.48937543936621575</v>
      </c>
      <c r="G3" s="21">
        <v>25028</v>
      </c>
      <c r="H3" s="21">
        <v>561</v>
      </c>
      <c r="I3" s="22">
        <f>G3/H3</f>
        <v>44.613190730837786</v>
      </c>
      <c r="J3" s="22">
        <v>30</v>
      </c>
      <c r="K3" s="22">
        <v>3</v>
      </c>
      <c r="L3" s="19">
        <v>832461.95</v>
      </c>
      <c r="M3" s="21">
        <v>140245</v>
      </c>
      <c r="N3" s="23">
        <v>45457</v>
      </c>
      <c r="O3" s="30" t="s">
        <v>18</v>
      </c>
    </row>
    <row r="4" spans="1:18" s="24" customFormat="1" ht="24.95" customHeight="1" x14ac:dyDescent="0.2">
      <c r="A4" s="6">
        <v>2</v>
      </c>
      <c r="B4" s="22" t="s">
        <v>23</v>
      </c>
      <c r="C4" s="7" t="s">
        <v>146</v>
      </c>
      <c r="D4" s="8">
        <v>75892.429999999993</v>
      </c>
      <c r="E4" s="19" t="s">
        <v>15</v>
      </c>
      <c r="F4" s="20" t="s">
        <v>15</v>
      </c>
      <c r="G4" s="10">
        <v>13100</v>
      </c>
      <c r="H4" s="10">
        <v>182</v>
      </c>
      <c r="I4" s="11">
        <f>G4/H4</f>
        <v>71.978021978021971</v>
      </c>
      <c r="J4" s="11">
        <v>19</v>
      </c>
      <c r="K4" s="11">
        <v>0</v>
      </c>
      <c r="L4" s="19">
        <v>75892.429999999993</v>
      </c>
      <c r="M4" s="21">
        <v>13100</v>
      </c>
      <c r="N4" s="12" t="s">
        <v>24</v>
      </c>
      <c r="O4" s="31" t="s">
        <v>63</v>
      </c>
    </row>
    <row r="5" spans="1:18" s="24" customFormat="1" ht="24.95" customHeight="1" x14ac:dyDescent="0.2">
      <c r="A5" s="17">
        <v>3</v>
      </c>
      <c r="B5" s="22" t="s">
        <v>17</v>
      </c>
      <c r="C5" s="25" t="s">
        <v>136</v>
      </c>
      <c r="D5" s="19">
        <v>66834.58</v>
      </c>
      <c r="E5" s="19" t="s">
        <v>15</v>
      </c>
      <c r="F5" s="20" t="s">
        <v>15</v>
      </c>
      <c r="G5" s="21">
        <v>8820</v>
      </c>
      <c r="H5" s="21">
        <v>308</v>
      </c>
      <c r="I5" s="22">
        <f>G5/H5</f>
        <v>28.636363636363637</v>
      </c>
      <c r="J5" s="22">
        <v>17</v>
      </c>
      <c r="K5" s="22">
        <v>1</v>
      </c>
      <c r="L5" s="19">
        <v>71256.94</v>
      </c>
      <c r="M5" s="21">
        <v>9544</v>
      </c>
      <c r="N5" s="23">
        <v>45471</v>
      </c>
      <c r="O5" s="53" t="s">
        <v>62</v>
      </c>
      <c r="R5" s="17"/>
    </row>
    <row r="6" spans="1:18" s="24" customFormat="1" ht="24.95" customHeight="1" x14ac:dyDescent="0.2">
      <c r="A6" s="17">
        <v>4</v>
      </c>
      <c r="B6" s="22">
        <v>2</v>
      </c>
      <c r="C6" s="18" t="s">
        <v>78</v>
      </c>
      <c r="D6" s="19">
        <v>20360.95</v>
      </c>
      <c r="E6" s="19">
        <v>45033.48</v>
      </c>
      <c r="F6" s="20">
        <f>(D6-E6)/E6</f>
        <v>-0.54787082854800473</v>
      </c>
      <c r="G6" s="21">
        <v>2966</v>
      </c>
      <c r="H6" s="21">
        <v>165</v>
      </c>
      <c r="I6" s="22">
        <f>G6/H6</f>
        <v>17.975757575757576</v>
      </c>
      <c r="J6" s="22">
        <v>10</v>
      </c>
      <c r="K6" s="22">
        <v>4</v>
      </c>
      <c r="L6" s="19">
        <v>209605.99</v>
      </c>
      <c r="M6" s="21">
        <v>28011</v>
      </c>
      <c r="N6" s="23">
        <v>45450</v>
      </c>
      <c r="O6" s="30" t="s">
        <v>61</v>
      </c>
      <c r="R6" s="17"/>
    </row>
    <row r="7" spans="1:18" s="24" customFormat="1" ht="24.95" customHeight="1" x14ac:dyDescent="0.2">
      <c r="A7" s="17">
        <v>5</v>
      </c>
      <c r="B7" s="22">
        <v>3</v>
      </c>
      <c r="C7" s="18" t="s">
        <v>27</v>
      </c>
      <c r="D7" s="19">
        <v>19179.310000000001</v>
      </c>
      <c r="E7" s="19">
        <v>44354.18</v>
      </c>
      <c r="F7" s="20">
        <f>(D7-E7)/E7</f>
        <v>-0.5675873164603652</v>
      </c>
      <c r="G7" s="21">
        <v>3627</v>
      </c>
      <c r="H7" s="21">
        <v>199</v>
      </c>
      <c r="I7" s="22">
        <f>G7/H7</f>
        <v>18.226130653266331</v>
      </c>
      <c r="J7" s="22">
        <v>14</v>
      </c>
      <c r="K7" s="22">
        <v>6</v>
      </c>
      <c r="L7" s="19">
        <v>506159.62</v>
      </c>
      <c r="M7" s="21">
        <v>93737</v>
      </c>
      <c r="N7" s="23">
        <v>45436</v>
      </c>
      <c r="O7" s="30" t="s">
        <v>61</v>
      </c>
      <c r="R7" s="17"/>
    </row>
    <row r="8" spans="1:18" s="24" customFormat="1" ht="24.95" customHeight="1" x14ac:dyDescent="0.2">
      <c r="A8" s="6">
        <v>6</v>
      </c>
      <c r="B8" s="22" t="s">
        <v>17</v>
      </c>
      <c r="C8" s="7" t="s">
        <v>143</v>
      </c>
      <c r="D8" s="8">
        <v>9686</v>
      </c>
      <c r="E8" s="19" t="s">
        <v>15</v>
      </c>
      <c r="F8" s="9" t="s">
        <v>15</v>
      </c>
      <c r="G8" s="10">
        <v>1465</v>
      </c>
      <c r="H8" s="10" t="s">
        <v>15</v>
      </c>
      <c r="I8" s="11" t="s">
        <v>15</v>
      </c>
      <c r="J8" s="11">
        <v>14</v>
      </c>
      <c r="K8" s="11">
        <v>1</v>
      </c>
      <c r="L8" s="19">
        <v>9686</v>
      </c>
      <c r="M8" s="21">
        <v>1465</v>
      </c>
      <c r="N8" s="12">
        <v>45471</v>
      </c>
      <c r="O8" s="31" t="s">
        <v>13</v>
      </c>
      <c r="R8" s="17"/>
    </row>
    <row r="9" spans="1:18" s="24" customFormat="1" ht="24.95" customHeight="1" x14ac:dyDescent="0.2">
      <c r="A9" s="17">
        <v>7</v>
      </c>
      <c r="B9" s="22" t="s">
        <v>17</v>
      </c>
      <c r="C9" s="25" t="s">
        <v>138</v>
      </c>
      <c r="D9" s="8">
        <v>8055.89</v>
      </c>
      <c r="E9" s="19" t="s">
        <v>15</v>
      </c>
      <c r="F9" s="9" t="s">
        <v>15</v>
      </c>
      <c r="G9" s="21">
        <v>989</v>
      </c>
      <c r="H9" s="21">
        <v>73</v>
      </c>
      <c r="I9" s="22">
        <f>G9/H9</f>
        <v>13.547945205479452</v>
      </c>
      <c r="J9" s="22">
        <v>9</v>
      </c>
      <c r="K9" s="22">
        <v>1</v>
      </c>
      <c r="L9" s="19">
        <v>8055.89</v>
      </c>
      <c r="M9" s="21">
        <v>1358</v>
      </c>
      <c r="N9" s="23">
        <v>45471</v>
      </c>
      <c r="O9" s="53" t="s">
        <v>19</v>
      </c>
      <c r="R9" s="17"/>
    </row>
    <row r="10" spans="1:18" s="24" customFormat="1" ht="24.95" customHeight="1" x14ac:dyDescent="0.2">
      <c r="A10" s="6">
        <v>8</v>
      </c>
      <c r="B10" s="22" t="s">
        <v>23</v>
      </c>
      <c r="C10" s="7" t="s">
        <v>147</v>
      </c>
      <c r="D10" s="8">
        <v>5770</v>
      </c>
      <c r="E10" s="19" t="s">
        <v>15</v>
      </c>
      <c r="F10" s="20" t="s">
        <v>15</v>
      </c>
      <c r="G10" s="10">
        <v>868</v>
      </c>
      <c r="H10" s="10">
        <v>17</v>
      </c>
      <c r="I10" s="11">
        <f>G10/H10</f>
        <v>51.058823529411768</v>
      </c>
      <c r="J10" s="11">
        <v>12</v>
      </c>
      <c r="K10" s="11">
        <v>0</v>
      </c>
      <c r="L10" s="19">
        <v>5770</v>
      </c>
      <c r="M10" s="21">
        <v>868</v>
      </c>
      <c r="N10" s="12" t="s">
        <v>24</v>
      </c>
      <c r="O10" s="30" t="s">
        <v>18</v>
      </c>
      <c r="R10" s="17"/>
    </row>
    <row r="11" spans="1:18" s="24" customFormat="1" ht="24.75" customHeight="1" x14ac:dyDescent="0.2">
      <c r="A11" s="17">
        <v>9</v>
      </c>
      <c r="B11" s="22" t="s">
        <v>17</v>
      </c>
      <c r="C11" s="18" t="s">
        <v>131</v>
      </c>
      <c r="D11" s="19">
        <v>3542.79</v>
      </c>
      <c r="E11" s="19" t="s">
        <v>15</v>
      </c>
      <c r="F11" s="20" t="s">
        <v>15</v>
      </c>
      <c r="G11" s="21">
        <v>587</v>
      </c>
      <c r="H11" s="21">
        <v>158</v>
      </c>
      <c r="I11" s="22">
        <v>3.7151898734177213</v>
      </c>
      <c r="J11" s="22">
        <v>16</v>
      </c>
      <c r="K11" s="22">
        <v>1</v>
      </c>
      <c r="L11" s="19">
        <v>3781.17</v>
      </c>
      <c r="M11" s="21">
        <v>622</v>
      </c>
      <c r="N11" s="23">
        <v>45471</v>
      </c>
      <c r="O11" s="30" t="s">
        <v>11</v>
      </c>
      <c r="R11" s="17"/>
    </row>
    <row r="12" spans="1:18" s="24" customFormat="1" ht="24.95" customHeight="1" x14ac:dyDescent="0.2">
      <c r="A12" s="17">
        <v>10</v>
      </c>
      <c r="B12" s="11">
        <v>5</v>
      </c>
      <c r="C12" s="7" t="s">
        <v>120</v>
      </c>
      <c r="D12" s="8">
        <v>2480.91</v>
      </c>
      <c r="E12" s="8">
        <v>16711.32</v>
      </c>
      <c r="F12" s="20">
        <f>(D12-E12)/E12</f>
        <v>-0.851543145604297</v>
      </c>
      <c r="G12" s="10">
        <v>363</v>
      </c>
      <c r="H12" s="10">
        <v>47</v>
      </c>
      <c r="I12" s="11">
        <f t="shared" ref="I12:I28" si="0">G12/H12</f>
        <v>7.7234042553191493</v>
      </c>
      <c r="J12" s="11">
        <v>10</v>
      </c>
      <c r="K12" s="11">
        <v>3</v>
      </c>
      <c r="L12" s="19">
        <v>19215.03</v>
      </c>
      <c r="M12" s="21">
        <v>3040</v>
      </c>
      <c r="N12" s="12">
        <v>45464</v>
      </c>
      <c r="O12" s="31" t="s">
        <v>14</v>
      </c>
      <c r="R12" s="17"/>
    </row>
    <row r="13" spans="1:18" s="24" customFormat="1" ht="24.95" customHeight="1" x14ac:dyDescent="0.2">
      <c r="A13" s="17">
        <v>11</v>
      </c>
      <c r="B13" s="22" t="s">
        <v>17</v>
      </c>
      <c r="C13" s="18" t="s">
        <v>148</v>
      </c>
      <c r="D13" s="19">
        <v>2106.7399999999998</v>
      </c>
      <c r="E13" s="19" t="s">
        <v>15</v>
      </c>
      <c r="F13" s="20" t="s">
        <v>15</v>
      </c>
      <c r="G13" s="21">
        <v>350</v>
      </c>
      <c r="H13" s="21">
        <v>42</v>
      </c>
      <c r="I13" s="11">
        <f t="shared" si="0"/>
        <v>8.3333333333333339</v>
      </c>
      <c r="J13" s="22">
        <v>8</v>
      </c>
      <c r="K13" s="22">
        <v>1</v>
      </c>
      <c r="L13" s="19">
        <v>2106.7399999999998</v>
      </c>
      <c r="M13" s="21">
        <v>350</v>
      </c>
      <c r="N13" s="23">
        <v>45471</v>
      </c>
      <c r="O13" s="31" t="s">
        <v>82</v>
      </c>
      <c r="R13" s="17"/>
    </row>
    <row r="14" spans="1:18" s="24" customFormat="1" ht="24.95" customHeight="1" x14ac:dyDescent="0.2">
      <c r="A14" s="17">
        <v>12</v>
      </c>
      <c r="B14" s="22">
        <v>4</v>
      </c>
      <c r="C14" s="18" t="s">
        <v>79</v>
      </c>
      <c r="D14" s="19">
        <v>2084.25</v>
      </c>
      <c r="E14" s="19">
        <v>17434.86</v>
      </c>
      <c r="F14" s="20">
        <f>(D14-E14)/E14</f>
        <v>-0.8804550194265971</v>
      </c>
      <c r="G14" s="21">
        <v>332</v>
      </c>
      <c r="H14" s="21">
        <v>37</v>
      </c>
      <c r="I14" s="22">
        <f t="shared" si="0"/>
        <v>8.9729729729729737</v>
      </c>
      <c r="J14" s="22">
        <v>6</v>
      </c>
      <c r="K14" s="22">
        <v>4</v>
      </c>
      <c r="L14" s="19">
        <v>61598.14</v>
      </c>
      <c r="M14" s="21">
        <v>9601</v>
      </c>
      <c r="N14" s="23">
        <v>45450</v>
      </c>
      <c r="O14" s="30" t="s">
        <v>12</v>
      </c>
      <c r="R14" s="17"/>
    </row>
    <row r="15" spans="1:18" s="24" customFormat="1" ht="24.95" customHeight="1" x14ac:dyDescent="0.2">
      <c r="A15" s="17">
        <v>13</v>
      </c>
      <c r="B15" s="22">
        <v>6</v>
      </c>
      <c r="C15" s="18" t="s">
        <v>28</v>
      </c>
      <c r="D15" s="19">
        <v>1174.06</v>
      </c>
      <c r="E15" s="19">
        <v>8213.89</v>
      </c>
      <c r="F15" s="20">
        <f>(D15-E15)/E15</f>
        <v>-0.85706407073871216</v>
      </c>
      <c r="G15" s="21">
        <v>178</v>
      </c>
      <c r="H15" s="21">
        <v>13</v>
      </c>
      <c r="I15" s="22">
        <f t="shared" si="0"/>
        <v>13.692307692307692</v>
      </c>
      <c r="J15" s="22">
        <v>1</v>
      </c>
      <c r="K15" s="22">
        <v>6</v>
      </c>
      <c r="L15" s="19">
        <v>114341.33</v>
      </c>
      <c r="M15" s="21">
        <v>15713</v>
      </c>
      <c r="N15" s="23">
        <v>45436</v>
      </c>
      <c r="O15" s="30" t="s">
        <v>12</v>
      </c>
      <c r="R15" s="17"/>
    </row>
    <row r="16" spans="1:18" s="59" customFormat="1" ht="24.95" customHeight="1" x14ac:dyDescent="0.2">
      <c r="A16" s="17">
        <v>14</v>
      </c>
      <c r="B16" s="22" t="s">
        <v>15</v>
      </c>
      <c r="C16" s="18" t="s">
        <v>142</v>
      </c>
      <c r="D16" s="19">
        <v>1171.5</v>
      </c>
      <c r="E16" s="19" t="s">
        <v>15</v>
      </c>
      <c r="F16" s="20" t="s">
        <v>15</v>
      </c>
      <c r="G16" s="21">
        <v>174</v>
      </c>
      <c r="H16" s="21">
        <v>1</v>
      </c>
      <c r="I16" s="22">
        <f t="shared" si="0"/>
        <v>174</v>
      </c>
      <c r="J16" s="22">
        <v>1</v>
      </c>
      <c r="K16" s="22" t="s">
        <v>15</v>
      </c>
      <c r="L16" s="19">
        <v>4086.8</v>
      </c>
      <c r="M16" s="21">
        <v>1176</v>
      </c>
      <c r="N16" s="63">
        <v>43609</v>
      </c>
      <c r="O16" s="30" t="s">
        <v>68</v>
      </c>
      <c r="R16" s="6"/>
    </row>
    <row r="17" spans="1:19" s="59" customFormat="1" ht="24.95" customHeight="1" x14ac:dyDescent="0.2">
      <c r="A17" s="6">
        <v>15</v>
      </c>
      <c r="B17" s="22" t="s">
        <v>15</v>
      </c>
      <c r="C17" s="7" t="s">
        <v>145</v>
      </c>
      <c r="D17" s="8">
        <v>1119</v>
      </c>
      <c r="E17" s="19" t="s">
        <v>15</v>
      </c>
      <c r="F17" s="20" t="s">
        <v>15</v>
      </c>
      <c r="G17" s="10">
        <v>120</v>
      </c>
      <c r="H17" s="10">
        <v>3</v>
      </c>
      <c r="I17" s="11">
        <f t="shared" si="0"/>
        <v>40</v>
      </c>
      <c r="J17" s="11">
        <v>1</v>
      </c>
      <c r="K17" s="11">
        <v>12</v>
      </c>
      <c r="L17" s="19">
        <v>77959.69</v>
      </c>
      <c r="M17" s="21">
        <v>11469</v>
      </c>
      <c r="N17" s="12">
        <v>45394</v>
      </c>
      <c r="O17" s="31" t="s">
        <v>63</v>
      </c>
      <c r="R17" s="6"/>
    </row>
    <row r="18" spans="1:19" s="59" customFormat="1" ht="24.95" customHeight="1" x14ac:dyDescent="0.2">
      <c r="A18" s="17">
        <v>16</v>
      </c>
      <c r="B18" s="22">
        <v>8</v>
      </c>
      <c r="C18" s="25" t="s">
        <v>113</v>
      </c>
      <c r="D18" s="28">
        <v>948.34</v>
      </c>
      <c r="E18" s="28">
        <v>5109.01</v>
      </c>
      <c r="F18" s="20">
        <f>(D18-E18)/E18</f>
        <v>-0.81437891098275395</v>
      </c>
      <c r="G18" s="29">
        <v>191</v>
      </c>
      <c r="H18" s="21">
        <v>20</v>
      </c>
      <c r="I18" s="22">
        <f t="shared" si="0"/>
        <v>9.5500000000000007</v>
      </c>
      <c r="J18" s="22">
        <v>4</v>
      </c>
      <c r="K18" s="22">
        <v>7</v>
      </c>
      <c r="L18" s="28">
        <v>101502.54</v>
      </c>
      <c r="M18" s="29">
        <v>19881</v>
      </c>
      <c r="N18" s="23">
        <v>45429</v>
      </c>
      <c r="O18" s="30" t="s">
        <v>62</v>
      </c>
      <c r="R18" s="6"/>
    </row>
    <row r="19" spans="1:19" s="24" customFormat="1" ht="24.95" customHeight="1" x14ac:dyDescent="0.2">
      <c r="A19" s="17">
        <v>17</v>
      </c>
      <c r="B19" s="22">
        <v>7</v>
      </c>
      <c r="C19" s="25" t="s">
        <v>30</v>
      </c>
      <c r="D19" s="28">
        <v>742.27</v>
      </c>
      <c r="E19" s="28">
        <v>5992.59</v>
      </c>
      <c r="F19" s="20">
        <f>(D19-E19)/E19</f>
        <v>-0.87613536050355512</v>
      </c>
      <c r="G19" s="29">
        <v>107</v>
      </c>
      <c r="H19" s="21">
        <v>17</v>
      </c>
      <c r="I19" s="22">
        <f t="shared" si="0"/>
        <v>6.2941176470588234</v>
      </c>
      <c r="J19" s="22">
        <v>2</v>
      </c>
      <c r="K19" s="22">
        <v>8</v>
      </c>
      <c r="L19" s="28">
        <v>121991.32</v>
      </c>
      <c r="M19" s="29">
        <v>17653</v>
      </c>
      <c r="N19" s="23">
        <v>45422</v>
      </c>
      <c r="O19" s="53" t="s">
        <v>18</v>
      </c>
      <c r="R19" s="17"/>
    </row>
    <row r="20" spans="1:19" s="24" customFormat="1" ht="24.95" customHeight="1" x14ac:dyDescent="0.2">
      <c r="A20" s="6">
        <v>18</v>
      </c>
      <c r="B20" s="22" t="s">
        <v>15</v>
      </c>
      <c r="C20" s="7" t="s">
        <v>144</v>
      </c>
      <c r="D20" s="8">
        <v>642.5</v>
      </c>
      <c r="E20" s="19" t="s">
        <v>15</v>
      </c>
      <c r="F20" s="20" t="s">
        <v>15</v>
      </c>
      <c r="G20" s="10">
        <v>283</v>
      </c>
      <c r="H20" s="10">
        <v>27</v>
      </c>
      <c r="I20" s="11">
        <f t="shared" si="0"/>
        <v>10.481481481481481</v>
      </c>
      <c r="J20" s="11">
        <v>4</v>
      </c>
      <c r="K20" s="22" t="s">
        <v>15</v>
      </c>
      <c r="L20" s="19">
        <v>42802.17</v>
      </c>
      <c r="M20" s="21">
        <v>8447</v>
      </c>
      <c r="N20" s="12">
        <v>45240</v>
      </c>
      <c r="O20" s="31" t="s">
        <v>11</v>
      </c>
      <c r="R20" s="17"/>
    </row>
    <row r="21" spans="1:19" s="24" customFormat="1" ht="24.95" customHeight="1" x14ac:dyDescent="0.2">
      <c r="A21" s="17">
        <v>19</v>
      </c>
      <c r="B21" s="22">
        <v>34</v>
      </c>
      <c r="C21" s="18" t="s">
        <v>104</v>
      </c>
      <c r="D21" s="19">
        <v>608.5</v>
      </c>
      <c r="E21" s="19">
        <v>105.46</v>
      </c>
      <c r="F21" s="20">
        <f>(D21-E21)/E21</f>
        <v>4.7699601744737343</v>
      </c>
      <c r="G21" s="21">
        <v>255</v>
      </c>
      <c r="H21" s="21">
        <v>28</v>
      </c>
      <c r="I21" s="22">
        <f t="shared" si="0"/>
        <v>9.1071428571428577</v>
      </c>
      <c r="J21" s="22">
        <v>4</v>
      </c>
      <c r="K21" s="19" t="s">
        <v>15</v>
      </c>
      <c r="L21" s="19">
        <v>137550.37</v>
      </c>
      <c r="M21" s="21">
        <v>26458</v>
      </c>
      <c r="N21" s="23">
        <v>45331</v>
      </c>
      <c r="O21" s="30" t="s">
        <v>11</v>
      </c>
      <c r="R21" s="17"/>
    </row>
    <row r="22" spans="1:19" s="24" customFormat="1" ht="24.75" customHeight="1" x14ac:dyDescent="0.2">
      <c r="A22" s="17">
        <v>20</v>
      </c>
      <c r="B22" s="11">
        <v>17</v>
      </c>
      <c r="C22" s="7" t="s">
        <v>34</v>
      </c>
      <c r="D22" s="8">
        <v>317.39999999999998</v>
      </c>
      <c r="E22" s="8">
        <v>558.20000000000005</v>
      </c>
      <c r="F22" s="9">
        <f>(D22-E22)/E22</f>
        <v>-0.43138659978502336</v>
      </c>
      <c r="G22" s="10">
        <v>47</v>
      </c>
      <c r="H22" s="10">
        <v>9</v>
      </c>
      <c r="I22" s="11">
        <f t="shared" si="0"/>
        <v>5.2222222222222223</v>
      </c>
      <c r="J22" s="11">
        <v>6</v>
      </c>
      <c r="K22" s="11">
        <v>4</v>
      </c>
      <c r="L22" s="19">
        <v>9544.2000000000007</v>
      </c>
      <c r="M22" s="21">
        <v>1375</v>
      </c>
      <c r="N22" s="12">
        <v>45450</v>
      </c>
      <c r="O22" s="31" t="s">
        <v>14</v>
      </c>
      <c r="R22" s="17"/>
    </row>
    <row r="23" spans="1:19" s="27" customFormat="1" ht="24.75" customHeight="1" x14ac:dyDescent="0.15">
      <c r="A23" s="17">
        <v>21</v>
      </c>
      <c r="B23" s="22" t="s">
        <v>15</v>
      </c>
      <c r="C23" s="18" t="s">
        <v>141</v>
      </c>
      <c r="D23" s="19">
        <v>255</v>
      </c>
      <c r="E23" s="19" t="s">
        <v>15</v>
      </c>
      <c r="F23" s="20" t="s">
        <v>15</v>
      </c>
      <c r="G23" s="21">
        <v>51</v>
      </c>
      <c r="H23" s="21">
        <v>1</v>
      </c>
      <c r="I23" s="22">
        <f t="shared" si="0"/>
        <v>51</v>
      </c>
      <c r="J23" s="22">
        <v>1</v>
      </c>
      <c r="K23" s="22" t="s">
        <v>15</v>
      </c>
      <c r="L23" s="19">
        <v>6796.41</v>
      </c>
      <c r="M23" s="21">
        <v>1566</v>
      </c>
      <c r="N23" s="23">
        <v>45239</v>
      </c>
      <c r="O23" s="30" t="s">
        <v>14</v>
      </c>
      <c r="R23" s="17"/>
      <c r="S23" s="24"/>
    </row>
    <row r="24" spans="1:19" ht="24.95" customHeight="1" x14ac:dyDescent="0.15">
      <c r="A24" s="17">
        <v>22</v>
      </c>
      <c r="B24" s="11">
        <v>22</v>
      </c>
      <c r="C24" s="7" t="s">
        <v>38</v>
      </c>
      <c r="D24" s="32">
        <v>236.4</v>
      </c>
      <c r="E24" s="32">
        <v>277.2</v>
      </c>
      <c r="F24" s="9">
        <f t="shared" ref="F24:F31" si="1">(D24-E24)/E24</f>
        <v>-0.14718614718614714</v>
      </c>
      <c r="G24" s="33">
        <v>35</v>
      </c>
      <c r="H24" s="10">
        <v>7</v>
      </c>
      <c r="I24" s="11">
        <f t="shared" si="0"/>
        <v>5</v>
      </c>
      <c r="J24" s="11">
        <v>4</v>
      </c>
      <c r="K24" s="11">
        <v>5</v>
      </c>
      <c r="L24" s="28">
        <v>5335.51</v>
      </c>
      <c r="M24" s="29">
        <v>897</v>
      </c>
      <c r="N24" s="12">
        <v>45443</v>
      </c>
      <c r="O24" s="31" t="s">
        <v>64</v>
      </c>
      <c r="R24" s="6"/>
      <c r="S24" s="59"/>
    </row>
    <row r="25" spans="1:19" s="27" customFormat="1" ht="24.75" customHeight="1" x14ac:dyDescent="0.15">
      <c r="A25" s="17">
        <v>23</v>
      </c>
      <c r="B25" s="11">
        <v>21</v>
      </c>
      <c r="C25" s="7" t="s">
        <v>115</v>
      </c>
      <c r="D25" s="8">
        <v>234</v>
      </c>
      <c r="E25" s="8">
        <v>331.6</v>
      </c>
      <c r="F25" s="9">
        <f t="shared" si="1"/>
        <v>-0.2943305186972256</v>
      </c>
      <c r="G25" s="10">
        <v>39</v>
      </c>
      <c r="H25" s="10">
        <v>8</v>
      </c>
      <c r="I25" s="11">
        <f t="shared" si="0"/>
        <v>4.875</v>
      </c>
      <c r="J25" s="11">
        <v>3</v>
      </c>
      <c r="K25" s="11">
        <v>3</v>
      </c>
      <c r="L25" s="19">
        <v>2262.38</v>
      </c>
      <c r="M25" s="21">
        <v>389</v>
      </c>
      <c r="N25" s="12">
        <v>45457</v>
      </c>
      <c r="O25" s="31" t="s">
        <v>116</v>
      </c>
      <c r="R25" s="17"/>
      <c r="S25" s="24"/>
    </row>
    <row r="26" spans="1:19" s="27" customFormat="1" ht="24.75" customHeight="1" x14ac:dyDescent="0.15">
      <c r="A26" s="17">
        <v>24</v>
      </c>
      <c r="B26" s="22">
        <v>12</v>
      </c>
      <c r="C26" s="25" t="s">
        <v>41</v>
      </c>
      <c r="D26" s="28">
        <v>158.84</v>
      </c>
      <c r="E26" s="28">
        <v>2009.34</v>
      </c>
      <c r="F26" s="20">
        <f t="shared" si="1"/>
        <v>-0.92094916738829669</v>
      </c>
      <c r="G26" s="29">
        <v>29</v>
      </c>
      <c r="H26" s="21">
        <v>5</v>
      </c>
      <c r="I26" s="22">
        <f t="shared" si="0"/>
        <v>5.8</v>
      </c>
      <c r="J26" s="22">
        <v>2</v>
      </c>
      <c r="K26" s="22">
        <v>5</v>
      </c>
      <c r="L26" s="28">
        <v>22994.79</v>
      </c>
      <c r="M26" s="29">
        <v>3504</v>
      </c>
      <c r="N26" s="23">
        <v>45443</v>
      </c>
      <c r="O26" s="53" t="s">
        <v>19</v>
      </c>
    </row>
    <row r="27" spans="1:19" ht="24.75" customHeight="1" x14ac:dyDescent="0.15">
      <c r="A27" s="17">
        <v>25</v>
      </c>
      <c r="B27" s="22">
        <v>10</v>
      </c>
      <c r="C27" s="18" t="s">
        <v>31</v>
      </c>
      <c r="D27" s="19">
        <v>120.1</v>
      </c>
      <c r="E27" s="19">
        <v>4152.1400000000003</v>
      </c>
      <c r="F27" s="20">
        <f t="shared" si="1"/>
        <v>-0.97107515642536135</v>
      </c>
      <c r="G27" s="21">
        <v>16</v>
      </c>
      <c r="H27" s="21">
        <v>2</v>
      </c>
      <c r="I27" s="22">
        <f t="shared" si="0"/>
        <v>8</v>
      </c>
      <c r="J27" s="22">
        <v>1</v>
      </c>
      <c r="K27" s="22">
        <v>8</v>
      </c>
      <c r="L27" s="19">
        <v>95429.92</v>
      </c>
      <c r="M27" s="21">
        <v>13875</v>
      </c>
      <c r="N27" s="23">
        <v>45422</v>
      </c>
      <c r="O27" s="30" t="s">
        <v>61</v>
      </c>
    </row>
    <row r="28" spans="1:19" ht="24.75" customHeight="1" x14ac:dyDescent="0.15">
      <c r="A28" s="17">
        <v>26</v>
      </c>
      <c r="B28" s="22">
        <v>15</v>
      </c>
      <c r="C28" s="18" t="s">
        <v>33</v>
      </c>
      <c r="D28" s="19">
        <v>96.8</v>
      </c>
      <c r="E28" s="19">
        <v>1302.22</v>
      </c>
      <c r="F28" s="20">
        <f t="shared" si="1"/>
        <v>-0.92566540215938942</v>
      </c>
      <c r="G28" s="21">
        <v>13</v>
      </c>
      <c r="H28" s="21">
        <v>3</v>
      </c>
      <c r="I28" s="22">
        <f t="shared" si="0"/>
        <v>4.333333333333333</v>
      </c>
      <c r="J28" s="22">
        <v>1</v>
      </c>
      <c r="K28" s="22">
        <v>9</v>
      </c>
      <c r="L28" s="19">
        <v>92107.13</v>
      </c>
      <c r="M28" s="21">
        <v>13592</v>
      </c>
      <c r="N28" s="23">
        <v>45415</v>
      </c>
      <c r="O28" s="30" t="s">
        <v>12</v>
      </c>
    </row>
    <row r="29" spans="1:19" s="24" customFormat="1" ht="24.75" customHeight="1" x14ac:dyDescent="0.2">
      <c r="A29" s="6">
        <v>27</v>
      </c>
      <c r="B29" s="6">
        <v>31</v>
      </c>
      <c r="C29" s="7" t="s">
        <v>46</v>
      </c>
      <c r="D29" s="8">
        <v>111.2</v>
      </c>
      <c r="E29" s="8">
        <v>118.7</v>
      </c>
      <c r="F29" s="9">
        <f t="shared" si="1"/>
        <v>-6.3184498736310019E-2</v>
      </c>
      <c r="G29" s="10">
        <v>14</v>
      </c>
      <c r="H29" s="11">
        <v>2</v>
      </c>
      <c r="I29" s="11">
        <f t="shared" ref="I29" si="2">G29/H29</f>
        <v>7</v>
      </c>
      <c r="J29" s="6">
        <v>1</v>
      </c>
      <c r="K29" s="11">
        <v>16</v>
      </c>
      <c r="L29" s="8">
        <v>67231.289999999994</v>
      </c>
      <c r="M29" s="10">
        <v>10372</v>
      </c>
      <c r="N29" s="12">
        <v>45379</v>
      </c>
      <c r="O29" s="31" t="s">
        <v>25</v>
      </c>
      <c r="R29" s="17"/>
    </row>
    <row r="30" spans="1:19" s="24" customFormat="1" ht="24.95" customHeight="1" x14ac:dyDescent="0.2">
      <c r="A30" s="17">
        <v>28</v>
      </c>
      <c r="B30" s="17">
        <v>26</v>
      </c>
      <c r="C30" s="25" t="s">
        <v>149</v>
      </c>
      <c r="D30" s="19">
        <v>182.2</v>
      </c>
      <c r="E30" s="19">
        <v>202.4</v>
      </c>
      <c r="F30" s="20">
        <f t="shared" si="1"/>
        <v>-9.9802371541502052E-2</v>
      </c>
      <c r="G30" s="21">
        <v>33</v>
      </c>
      <c r="H30" s="17">
        <v>2</v>
      </c>
      <c r="I30" s="22">
        <v>24.833333333333332</v>
      </c>
      <c r="J30" s="17">
        <v>2</v>
      </c>
      <c r="K30" s="19" t="s">
        <v>15</v>
      </c>
      <c r="L30" s="8">
        <v>212379.2</v>
      </c>
      <c r="M30" s="21">
        <v>32873</v>
      </c>
      <c r="N30" s="23">
        <v>45191</v>
      </c>
      <c r="O30" s="53" t="s">
        <v>25</v>
      </c>
      <c r="R30" s="17"/>
    </row>
    <row r="31" spans="1:19" s="27" customFormat="1" ht="24.75" customHeight="1" x14ac:dyDescent="0.15">
      <c r="A31" s="17">
        <v>29</v>
      </c>
      <c r="B31" s="11">
        <v>37</v>
      </c>
      <c r="C31" s="13" t="s">
        <v>73</v>
      </c>
      <c r="D31" s="8">
        <v>6</v>
      </c>
      <c r="E31" s="8">
        <v>14</v>
      </c>
      <c r="F31" s="9">
        <f t="shared" si="1"/>
        <v>-0.5714285714285714</v>
      </c>
      <c r="G31" s="10">
        <v>2</v>
      </c>
      <c r="H31" s="10">
        <v>3</v>
      </c>
      <c r="I31" s="11">
        <f>G31/H31</f>
        <v>0.66666666666666663</v>
      </c>
      <c r="J31" s="11">
        <v>1</v>
      </c>
      <c r="K31" s="11">
        <v>5</v>
      </c>
      <c r="L31" s="19">
        <v>1667.3</v>
      </c>
      <c r="M31" s="21">
        <v>494</v>
      </c>
      <c r="N31" s="12">
        <v>45443</v>
      </c>
      <c r="O31" s="34" t="s">
        <v>68</v>
      </c>
    </row>
    <row r="32" spans="1:19" ht="24.75" customHeight="1" x14ac:dyDescent="0.2">
      <c r="A32" s="46" t="s">
        <v>26</v>
      </c>
      <c r="B32" s="57" t="s">
        <v>26</v>
      </c>
      <c r="C32" s="48" t="s">
        <v>150</v>
      </c>
      <c r="D32" s="49">
        <f>SUM(Table1324567[Pajamos 
(GBO)])</f>
        <v>369550.81000000006</v>
      </c>
      <c r="E32" s="49" t="s">
        <v>151</v>
      </c>
      <c r="F32" s="50">
        <f t="shared" ref="F32" si="3">(D32-E32)/E32</f>
        <v>-0.17958545346369348</v>
      </c>
      <c r="G32" s="52">
        <f>SUM(Table1324567[Žiūrovų sk. 
(ADM)])</f>
        <v>60082</v>
      </c>
      <c r="H32" s="57"/>
      <c r="I32" s="46"/>
      <c r="J32" s="46"/>
      <c r="K32" s="46"/>
      <c r="L32" s="54"/>
      <c r="M32" s="46"/>
      <c r="N32" s="46"/>
      <c r="O32" s="46" t="s">
        <v>26</v>
      </c>
    </row>
    <row r="33" spans="1:15" s="27" customFormat="1" ht="24.75" hidden="1" customHeight="1" x14ac:dyDescent="0.15">
      <c r="A33" s="1"/>
      <c r="B33" s="58"/>
      <c r="C33" s="1"/>
      <c r="D33" s="1"/>
      <c r="E33" s="43"/>
      <c r="F33" s="37"/>
      <c r="G33" s="1"/>
      <c r="H33" s="58"/>
      <c r="I33" s="1"/>
      <c r="J33" s="1"/>
      <c r="K33" s="1"/>
      <c r="L33" s="43"/>
      <c r="M33" s="1"/>
      <c r="N33" s="1"/>
      <c r="O33" s="1"/>
    </row>
    <row r="34" spans="1:15" s="27" customFormat="1" ht="24.75" hidden="1" customHeight="1" x14ac:dyDescent="0.15">
      <c r="A34" s="1"/>
      <c r="B34" s="58"/>
      <c r="C34" s="1"/>
      <c r="D34" s="1"/>
      <c r="E34" s="43"/>
      <c r="F34" s="37"/>
      <c r="G34" s="1"/>
      <c r="H34" s="58"/>
      <c r="I34" s="1"/>
      <c r="J34" s="1"/>
      <c r="K34" s="1"/>
      <c r="L34" s="43"/>
      <c r="M34" s="1"/>
      <c r="N34" s="1"/>
      <c r="O34" s="1"/>
    </row>
    <row r="35" spans="1:15" s="27" customFormat="1" ht="24.95" hidden="1" customHeight="1" x14ac:dyDescent="0.15">
      <c r="A35" s="1"/>
      <c r="B35" s="58"/>
      <c r="C35" s="1"/>
      <c r="D35" s="1"/>
      <c r="E35" s="43"/>
      <c r="F35" s="37"/>
      <c r="G35" s="1"/>
      <c r="H35" s="58"/>
      <c r="I35" s="1"/>
      <c r="J35" s="1"/>
      <c r="K35" s="1"/>
      <c r="L35" s="43"/>
      <c r="M35" s="1"/>
      <c r="N35" s="1"/>
      <c r="O35" s="1"/>
    </row>
    <row r="36" spans="1:15" s="27" customFormat="1" ht="24.95" hidden="1" customHeight="1" x14ac:dyDescent="0.15">
      <c r="A36" s="1"/>
      <c r="B36" s="58"/>
      <c r="C36" s="1"/>
      <c r="D36" s="1"/>
      <c r="E36" s="43"/>
      <c r="F36" s="37"/>
      <c r="G36" s="1"/>
      <c r="H36" s="58"/>
      <c r="I36" s="1"/>
      <c r="J36" s="1"/>
      <c r="K36" s="1"/>
      <c r="L36" s="43"/>
      <c r="M36" s="1"/>
      <c r="N36" s="1"/>
      <c r="O36" s="1"/>
    </row>
    <row r="37" spans="1:15" s="27" customFormat="1" ht="24.95" hidden="1" customHeight="1" x14ac:dyDescent="0.15">
      <c r="A37" s="1"/>
      <c r="B37" s="58"/>
      <c r="C37" s="1"/>
      <c r="D37" s="1"/>
      <c r="E37" s="43"/>
      <c r="F37" s="37"/>
      <c r="G37" s="1"/>
      <c r="H37" s="58"/>
      <c r="I37" s="1"/>
      <c r="J37" s="1"/>
      <c r="K37" s="1"/>
      <c r="L37" s="43"/>
      <c r="M37" s="1"/>
      <c r="N37" s="1"/>
      <c r="O37" s="1"/>
    </row>
    <row r="38" spans="1:15" s="62" customFormat="1" ht="24.95" hidden="1" customHeight="1" x14ac:dyDescent="0.15">
      <c r="A38" s="1"/>
      <c r="B38" s="58"/>
      <c r="C38" s="1"/>
      <c r="D38" s="1"/>
      <c r="E38" s="43"/>
      <c r="F38" s="37"/>
      <c r="G38" s="1"/>
      <c r="H38" s="58"/>
      <c r="I38" s="1"/>
      <c r="J38" s="1"/>
      <c r="K38" s="1"/>
      <c r="L38" s="43"/>
      <c r="M38" s="1"/>
      <c r="N38" s="1"/>
      <c r="O38" s="1"/>
    </row>
    <row r="39" spans="1:15" s="27" customFormat="1" ht="24.95" hidden="1" customHeight="1" x14ac:dyDescent="0.15">
      <c r="A39" s="1"/>
      <c r="B39" s="58"/>
      <c r="C39" s="1"/>
      <c r="D39" s="1"/>
      <c r="E39" s="43"/>
      <c r="F39" s="37"/>
      <c r="G39" s="1"/>
      <c r="H39" s="58"/>
      <c r="I39" s="1"/>
      <c r="J39" s="1"/>
      <c r="K39" s="1"/>
      <c r="L39" s="43"/>
      <c r="M39" s="1"/>
      <c r="N39" s="1"/>
      <c r="O39" s="1"/>
    </row>
    <row r="40" spans="1:15" s="27" customFormat="1" ht="24.95" hidden="1" customHeight="1" x14ac:dyDescent="0.15">
      <c r="A40" s="1"/>
      <c r="B40" s="58"/>
      <c r="C40" s="1"/>
      <c r="D40" s="1"/>
      <c r="E40" s="43"/>
      <c r="F40" s="37"/>
      <c r="G40" s="1"/>
      <c r="H40" s="58"/>
      <c r="I40" s="1"/>
      <c r="J40" s="1"/>
      <c r="K40" s="1"/>
      <c r="L40" s="43"/>
      <c r="M40" s="1"/>
      <c r="N40" s="1"/>
      <c r="O40" s="1"/>
    </row>
    <row r="41" spans="1:15" s="62" customFormat="1" ht="24.95" hidden="1" customHeight="1" x14ac:dyDescent="0.15">
      <c r="A41" s="1"/>
      <c r="B41" s="58"/>
      <c r="C41" s="1"/>
      <c r="D41" s="1"/>
      <c r="E41" s="43"/>
      <c r="F41" s="37"/>
      <c r="G41" s="1"/>
      <c r="H41" s="58"/>
      <c r="I41" s="1"/>
      <c r="J41" s="1"/>
      <c r="K41" s="1"/>
      <c r="L41" s="43"/>
      <c r="M41" s="1"/>
      <c r="N41" s="1"/>
      <c r="O41" s="1"/>
    </row>
    <row r="42" spans="1:15" s="62" customFormat="1" ht="24.95" hidden="1" customHeight="1" x14ac:dyDescent="0.15">
      <c r="A42" s="1"/>
      <c r="B42" s="58"/>
      <c r="C42" s="1"/>
      <c r="D42" s="1"/>
      <c r="E42" s="43"/>
      <c r="F42" s="37"/>
      <c r="G42" s="1"/>
      <c r="H42" s="58"/>
      <c r="I42" s="1"/>
      <c r="J42" s="1"/>
      <c r="K42" s="1"/>
      <c r="L42" s="43"/>
      <c r="M42" s="1"/>
      <c r="N42" s="1"/>
      <c r="O42" s="1"/>
    </row>
    <row r="43" spans="1:15" s="62" customFormat="1" ht="24.95" hidden="1" customHeight="1" x14ac:dyDescent="0.15">
      <c r="A43" s="1"/>
      <c r="B43" s="58"/>
      <c r="C43" s="1"/>
      <c r="D43" s="1"/>
      <c r="E43" s="43"/>
      <c r="F43" s="37"/>
      <c r="G43" s="1"/>
      <c r="H43" s="58"/>
      <c r="I43" s="1"/>
      <c r="J43" s="1"/>
      <c r="K43" s="1"/>
      <c r="L43" s="43"/>
      <c r="M43" s="1"/>
      <c r="N43" s="1"/>
      <c r="O43" s="1"/>
    </row>
    <row r="44" spans="1:15" s="62" customFormat="1" ht="24.95" hidden="1" customHeight="1" x14ac:dyDescent="0.15">
      <c r="A44" s="1"/>
      <c r="B44" s="58"/>
      <c r="C44" s="1"/>
      <c r="D44" s="1"/>
      <c r="E44" s="43"/>
      <c r="F44" s="37"/>
      <c r="G44" s="1"/>
      <c r="H44" s="58"/>
      <c r="I44" s="1"/>
      <c r="J44" s="1"/>
      <c r="K44" s="1"/>
      <c r="L44" s="43"/>
      <c r="M44" s="1"/>
      <c r="N44" s="1"/>
      <c r="O44" s="1"/>
    </row>
    <row r="45" spans="1:15" s="62" customFormat="1" ht="24.95" hidden="1" customHeight="1" x14ac:dyDescent="0.15">
      <c r="A45" s="1"/>
      <c r="B45" s="58"/>
      <c r="C45" s="1"/>
      <c r="D45" s="1"/>
      <c r="E45" s="43"/>
      <c r="F45" s="37"/>
      <c r="G45" s="1"/>
      <c r="H45" s="58"/>
      <c r="I45" s="1"/>
      <c r="J45" s="1"/>
      <c r="K45" s="1"/>
      <c r="L45" s="43"/>
      <c r="M45" s="1"/>
      <c r="N45" s="1"/>
      <c r="O45" s="1"/>
    </row>
    <row r="46" spans="1:15" s="62" customFormat="1" ht="24.95" hidden="1" customHeight="1" x14ac:dyDescent="0.15">
      <c r="A46" s="1"/>
      <c r="B46" s="58"/>
      <c r="C46" s="1"/>
      <c r="D46" s="1"/>
      <c r="E46" s="43"/>
      <c r="F46" s="37"/>
      <c r="G46" s="1"/>
      <c r="H46" s="58"/>
      <c r="I46" s="1"/>
      <c r="J46" s="1"/>
      <c r="K46" s="1"/>
      <c r="L46" s="43"/>
      <c r="M46" s="1"/>
      <c r="N46" s="1"/>
      <c r="O46" s="1"/>
    </row>
    <row r="47" spans="1:15" s="62" customFormat="1" ht="24.95" hidden="1" customHeight="1" x14ac:dyDescent="0.15">
      <c r="A47" s="1"/>
      <c r="B47" s="58"/>
      <c r="C47" s="1"/>
      <c r="D47" s="1"/>
      <c r="E47" s="43"/>
      <c r="F47" s="37"/>
      <c r="G47" s="1"/>
      <c r="H47" s="58"/>
      <c r="I47" s="1"/>
      <c r="J47" s="1"/>
      <c r="K47" s="1"/>
      <c r="L47" s="43"/>
      <c r="M47" s="1"/>
      <c r="N47" s="1"/>
      <c r="O47" s="1"/>
    </row>
    <row r="48" spans="1:15" s="62" customFormat="1" ht="24.95" hidden="1" customHeight="1" x14ac:dyDescent="0.15">
      <c r="A48" s="1"/>
      <c r="B48" s="58"/>
      <c r="C48" s="1"/>
      <c r="D48" s="1"/>
      <c r="E48" s="43"/>
      <c r="F48" s="37"/>
      <c r="G48" s="1"/>
      <c r="H48" s="58"/>
      <c r="I48" s="1"/>
      <c r="J48" s="1"/>
      <c r="K48" s="1"/>
      <c r="L48" s="43"/>
      <c r="M48" s="1"/>
      <c r="N48" s="1"/>
      <c r="O48" s="1"/>
    </row>
    <row r="49" spans="1:15" s="44" customFormat="1" ht="24.95" hidden="1" customHeight="1" x14ac:dyDescent="0.2">
      <c r="A49" s="1"/>
      <c r="B49" s="58"/>
      <c r="C49" s="1"/>
      <c r="D49" s="1"/>
      <c r="E49" s="43"/>
      <c r="F49" s="37"/>
      <c r="G49" s="1"/>
      <c r="H49" s="58"/>
      <c r="I49" s="1"/>
      <c r="J49" s="1"/>
      <c r="K49" s="1"/>
      <c r="L49" s="43"/>
      <c r="M49" s="1"/>
      <c r="N49" s="1"/>
      <c r="O49" s="1"/>
    </row>
  </sheetData>
  <mergeCells count="1">
    <mergeCell ref="A1:O1"/>
  </mergeCells>
  <conditionalFormatting sqref="F31">
    <cfRule type="duplicateValues" dxfId="16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F7A69-0870-446A-9486-67DC9D073CD0}">
  <sheetPr>
    <pageSetUpPr fitToPage="1"/>
  </sheetPr>
  <dimension ref="A1:XFC41"/>
  <sheetViews>
    <sheetView topLeftCell="A6" zoomScale="60" zoomScaleNormal="60" workbookViewId="0">
      <selection activeCell="D41" sqref="D41"/>
    </sheetView>
  </sheetViews>
  <sheetFormatPr defaultColWidth="0" defaultRowHeight="0" customHeight="1" zeroHeight="1" x14ac:dyDescent="0.15"/>
  <cols>
    <col min="1" max="1" width="4.7109375" style="1" customWidth="1"/>
    <col min="2" max="2" width="4.7109375" style="58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7" width="20.7109375" style="1" customWidth="1"/>
    <col min="8" max="8" width="20.7109375" style="58" customWidth="1"/>
    <col min="9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140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60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21">
        <v>1</v>
      </c>
      <c r="C3" s="25" t="s">
        <v>106</v>
      </c>
      <c r="D3" s="19">
        <v>284813.65999999997</v>
      </c>
      <c r="E3" s="19">
        <v>385884.9</v>
      </c>
      <c r="F3" s="20">
        <f>(D3-E3)/E3</f>
        <v>-0.26192069189543316</v>
      </c>
      <c r="G3" s="21">
        <v>48230</v>
      </c>
      <c r="H3" s="21">
        <v>759</v>
      </c>
      <c r="I3" s="22">
        <f t="shared" ref="I3:I20" si="0">G3/H3</f>
        <v>63.544137022397891</v>
      </c>
      <c r="J3" s="22">
        <v>31</v>
      </c>
      <c r="K3" s="22">
        <v>2</v>
      </c>
      <c r="L3" s="19">
        <v>687029.1</v>
      </c>
      <c r="M3" s="21">
        <v>115217</v>
      </c>
      <c r="N3" s="23">
        <v>45457</v>
      </c>
      <c r="O3" s="30" t="s">
        <v>18</v>
      </c>
    </row>
    <row r="4" spans="1:18" s="24" customFormat="1" ht="24.95" customHeight="1" x14ac:dyDescent="0.2">
      <c r="A4" s="17">
        <v>2</v>
      </c>
      <c r="B4" s="21">
        <v>2</v>
      </c>
      <c r="C4" s="18" t="s">
        <v>78</v>
      </c>
      <c r="D4" s="19">
        <v>45033.48</v>
      </c>
      <c r="E4" s="19">
        <v>56881.39</v>
      </c>
      <c r="F4" s="20">
        <f>(D4-E4)/E4</f>
        <v>-0.20829149920562764</v>
      </c>
      <c r="G4" s="21">
        <v>6706</v>
      </c>
      <c r="H4" s="21">
        <v>245</v>
      </c>
      <c r="I4" s="22">
        <f t="shared" si="0"/>
        <v>27.37142857142857</v>
      </c>
      <c r="J4" s="22">
        <v>14</v>
      </c>
      <c r="K4" s="22">
        <v>3</v>
      </c>
      <c r="L4" s="19">
        <v>189129.14</v>
      </c>
      <c r="M4" s="21">
        <v>24981</v>
      </c>
      <c r="N4" s="23">
        <v>45450</v>
      </c>
      <c r="O4" s="30" t="s">
        <v>61</v>
      </c>
    </row>
    <row r="5" spans="1:18" s="24" customFormat="1" ht="24.95" customHeight="1" x14ac:dyDescent="0.2">
      <c r="A5" s="17">
        <v>3</v>
      </c>
      <c r="B5" s="21">
        <v>3</v>
      </c>
      <c r="C5" s="18" t="s">
        <v>27</v>
      </c>
      <c r="D5" s="19">
        <v>44354.18</v>
      </c>
      <c r="E5" s="19">
        <v>45832.9</v>
      </c>
      <c r="F5" s="20">
        <f>(D5-E5)/E5</f>
        <v>-3.2263286852893903E-2</v>
      </c>
      <c r="G5" s="21">
        <v>8423</v>
      </c>
      <c r="H5" s="21">
        <v>313</v>
      </c>
      <c r="I5" s="22">
        <f t="shared" si="0"/>
        <v>26.910543130990416</v>
      </c>
      <c r="J5" s="22">
        <v>15</v>
      </c>
      <c r="K5" s="22">
        <v>5</v>
      </c>
      <c r="L5" s="19">
        <v>491028.85</v>
      </c>
      <c r="M5" s="21">
        <v>91003</v>
      </c>
      <c r="N5" s="23">
        <v>45436</v>
      </c>
      <c r="O5" s="30" t="s">
        <v>61</v>
      </c>
      <c r="R5" s="17"/>
    </row>
    <row r="6" spans="1:18" s="24" customFormat="1" ht="24.95" customHeight="1" x14ac:dyDescent="0.2">
      <c r="A6" s="17">
        <v>4</v>
      </c>
      <c r="B6" s="21">
        <v>4</v>
      </c>
      <c r="C6" s="18" t="s">
        <v>79</v>
      </c>
      <c r="D6" s="19">
        <v>17434.86</v>
      </c>
      <c r="E6" s="19">
        <v>16253.79</v>
      </c>
      <c r="F6" s="20">
        <f>(D6-E6)/E6</f>
        <v>7.2664283222559148E-2</v>
      </c>
      <c r="G6" s="21">
        <v>2884</v>
      </c>
      <c r="H6" s="21">
        <v>147</v>
      </c>
      <c r="I6" s="22">
        <f t="shared" si="0"/>
        <v>19.61904761904762</v>
      </c>
      <c r="J6" s="22">
        <v>11</v>
      </c>
      <c r="K6" s="22">
        <v>3</v>
      </c>
      <c r="L6" s="19">
        <v>60013.89</v>
      </c>
      <c r="M6" s="21">
        <v>9358</v>
      </c>
      <c r="N6" s="23">
        <v>45450</v>
      </c>
      <c r="O6" s="30" t="s">
        <v>12</v>
      </c>
      <c r="R6" s="17"/>
    </row>
    <row r="7" spans="1:18" s="24" customFormat="1" ht="24.95" customHeight="1" x14ac:dyDescent="0.2">
      <c r="A7" s="17">
        <v>5</v>
      </c>
      <c r="B7" s="10" t="s">
        <v>17</v>
      </c>
      <c r="C7" s="7" t="s">
        <v>120</v>
      </c>
      <c r="D7" s="8">
        <v>16711.32</v>
      </c>
      <c r="E7" s="9" t="s">
        <v>15</v>
      </c>
      <c r="F7" s="9" t="s">
        <v>15</v>
      </c>
      <c r="G7" s="10">
        <v>2674</v>
      </c>
      <c r="H7" s="10">
        <v>184</v>
      </c>
      <c r="I7" s="11">
        <f t="shared" si="0"/>
        <v>14.532608695652174</v>
      </c>
      <c r="J7" s="11">
        <v>19</v>
      </c>
      <c r="K7" s="11">
        <v>2</v>
      </c>
      <c r="L7" s="8">
        <v>16734.12</v>
      </c>
      <c r="M7" s="10">
        <v>2677</v>
      </c>
      <c r="N7" s="12">
        <v>45464</v>
      </c>
      <c r="O7" s="31" t="s">
        <v>14</v>
      </c>
      <c r="R7" s="17"/>
    </row>
    <row r="8" spans="1:18" s="24" customFormat="1" ht="24.95" customHeight="1" x14ac:dyDescent="0.2">
      <c r="A8" s="17">
        <v>6</v>
      </c>
      <c r="B8" s="21">
        <v>5</v>
      </c>
      <c r="C8" s="18" t="s">
        <v>28</v>
      </c>
      <c r="D8" s="19">
        <v>8213.89</v>
      </c>
      <c r="E8" s="19">
        <v>11347</v>
      </c>
      <c r="F8" s="20">
        <f>(D8-E8)/E8</f>
        <v>-0.27611791662994628</v>
      </c>
      <c r="G8" s="21">
        <v>1349</v>
      </c>
      <c r="H8" s="21">
        <v>67</v>
      </c>
      <c r="I8" s="22">
        <f t="shared" si="0"/>
        <v>20.134328358208954</v>
      </c>
      <c r="J8" s="22">
        <v>9</v>
      </c>
      <c r="K8" s="22">
        <v>5</v>
      </c>
      <c r="L8" s="19">
        <v>113167.27</v>
      </c>
      <c r="M8" s="21">
        <v>15535</v>
      </c>
      <c r="N8" s="23">
        <v>45436</v>
      </c>
      <c r="O8" s="30" t="s">
        <v>12</v>
      </c>
      <c r="R8" s="17"/>
    </row>
    <row r="9" spans="1:18" s="24" customFormat="1" ht="24.95" customHeight="1" x14ac:dyDescent="0.2">
      <c r="A9" s="17">
        <v>7</v>
      </c>
      <c r="B9" s="21">
        <v>6</v>
      </c>
      <c r="C9" s="25" t="s">
        <v>30</v>
      </c>
      <c r="D9" s="28">
        <v>5992.59</v>
      </c>
      <c r="E9" s="28">
        <v>6700.73</v>
      </c>
      <c r="F9" s="20">
        <f>(D9-E9)/E9</f>
        <v>-0.10568102281393213</v>
      </c>
      <c r="G9" s="29">
        <v>1029</v>
      </c>
      <c r="H9" s="21">
        <v>62</v>
      </c>
      <c r="I9" s="22">
        <f t="shared" si="0"/>
        <v>16.596774193548388</v>
      </c>
      <c r="J9" s="22">
        <v>6</v>
      </c>
      <c r="K9" s="22">
        <v>7</v>
      </c>
      <c r="L9" s="28">
        <v>121249.05</v>
      </c>
      <c r="M9" s="29">
        <v>17546</v>
      </c>
      <c r="N9" s="23">
        <v>45422</v>
      </c>
      <c r="O9" s="53" t="s">
        <v>18</v>
      </c>
      <c r="R9" s="17"/>
    </row>
    <row r="10" spans="1:18" s="24" customFormat="1" ht="24.95" customHeight="1" x14ac:dyDescent="0.2">
      <c r="A10" s="17">
        <v>8</v>
      </c>
      <c r="B10" s="21">
        <v>8</v>
      </c>
      <c r="C10" s="25" t="s">
        <v>113</v>
      </c>
      <c r="D10" s="28">
        <v>5109.01</v>
      </c>
      <c r="E10" s="28">
        <v>5230.18</v>
      </c>
      <c r="F10" s="20">
        <f>(D10-E10)/E10</f>
        <v>-2.3167462687708657E-2</v>
      </c>
      <c r="G10" s="29">
        <v>956</v>
      </c>
      <c r="H10" s="21">
        <v>76</v>
      </c>
      <c r="I10" s="22">
        <f t="shared" si="0"/>
        <v>12.578947368421053</v>
      </c>
      <c r="J10" s="22">
        <v>11</v>
      </c>
      <c r="K10" s="22">
        <v>6</v>
      </c>
      <c r="L10" s="28">
        <v>100554.2</v>
      </c>
      <c r="M10" s="29">
        <v>19690</v>
      </c>
      <c r="N10" s="23">
        <v>45429</v>
      </c>
      <c r="O10" s="30" t="s">
        <v>62</v>
      </c>
      <c r="R10" s="17"/>
    </row>
    <row r="11" spans="1:18" s="24" customFormat="1" ht="24.75" customHeight="1" x14ac:dyDescent="0.2">
      <c r="A11" s="17">
        <v>9</v>
      </c>
      <c r="B11" s="21" t="s">
        <v>23</v>
      </c>
      <c r="C11" s="25" t="s">
        <v>136</v>
      </c>
      <c r="D11" s="19">
        <v>4422.3599999999997</v>
      </c>
      <c r="E11" s="19" t="s">
        <v>15</v>
      </c>
      <c r="F11" s="20" t="s">
        <v>15</v>
      </c>
      <c r="G11" s="21">
        <v>724</v>
      </c>
      <c r="H11" s="21">
        <v>13</v>
      </c>
      <c r="I11" s="22">
        <f t="shared" si="0"/>
        <v>55.692307692307693</v>
      </c>
      <c r="J11" s="22">
        <v>10</v>
      </c>
      <c r="K11" s="22">
        <v>0</v>
      </c>
      <c r="L11" s="19">
        <v>4422.3599999999997</v>
      </c>
      <c r="M11" s="21">
        <v>724</v>
      </c>
      <c r="N11" s="23" t="s">
        <v>24</v>
      </c>
      <c r="O11" s="53" t="s">
        <v>62</v>
      </c>
      <c r="R11" s="17"/>
    </row>
    <row r="12" spans="1:18" s="24" customFormat="1" ht="24.95" customHeight="1" x14ac:dyDescent="0.2">
      <c r="A12" s="17">
        <v>10</v>
      </c>
      <c r="B12" s="21">
        <v>7</v>
      </c>
      <c r="C12" s="18" t="s">
        <v>31</v>
      </c>
      <c r="D12" s="19">
        <v>4152.1400000000003</v>
      </c>
      <c r="E12" s="19">
        <v>6030.38</v>
      </c>
      <c r="F12" s="20">
        <f>(D12-E12)/E12</f>
        <v>-0.31146295921650041</v>
      </c>
      <c r="G12" s="21">
        <v>633</v>
      </c>
      <c r="H12" s="21">
        <v>39</v>
      </c>
      <c r="I12" s="22">
        <f t="shared" si="0"/>
        <v>16.23076923076923</v>
      </c>
      <c r="J12" s="22">
        <v>5</v>
      </c>
      <c r="K12" s="22">
        <v>7</v>
      </c>
      <c r="L12" s="19">
        <v>95309.82</v>
      </c>
      <c r="M12" s="21">
        <v>13859</v>
      </c>
      <c r="N12" s="23">
        <v>45422</v>
      </c>
      <c r="O12" s="30" t="s">
        <v>61</v>
      </c>
      <c r="R12" s="17"/>
    </row>
    <row r="13" spans="1:18" s="24" customFormat="1" ht="24.95" customHeight="1" x14ac:dyDescent="0.2">
      <c r="A13" s="17">
        <v>11</v>
      </c>
      <c r="B13" s="21">
        <v>9</v>
      </c>
      <c r="C13" s="18" t="s">
        <v>29</v>
      </c>
      <c r="D13" s="19">
        <v>3014.68</v>
      </c>
      <c r="E13" s="19">
        <v>4169.1000000000004</v>
      </c>
      <c r="F13" s="20">
        <f>(D13-E13)/E13</f>
        <v>-0.27689909093089649</v>
      </c>
      <c r="G13" s="21">
        <v>483</v>
      </c>
      <c r="H13" s="21">
        <v>29</v>
      </c>
      <c r="I13" s="22">
        <f t="shared" si="0"/>
        <v>16.655172413793103</v>
      </c>
      <c r="J13" s="22">
        <v>6</v>
      </c>
      <c r="K13" s="22">
        <v>5</v>
      </c>
      <c r="L13" s="19">
        <v>29564.73</v>
      </c>
      <c r="M13" s="21">
        <v>4462</v>
      </c>
      <c r="N13" s="23">
        <v>45436</v>
      </c>
      <c r="O13" s="30" t="s">
        <v>11</v>
      </c>
      <c r="R13" s="17"/>
    </row>
    <row r="14" spans="1:18" s="24" customFormat="1" ht="24.95" customHeight="1" x14ac:dyDescent="0.2">
      <c r="A14" s="17">
        <v>12</v>
      </c>
      <c r="B14" s="21">
        <v>10</v>
      </c>
      <c r="C14" s="25" t="s">
        <v>41</v>
      </c>
      <c r="D14" s="28">
        <v>2009.34</v>
      </c>
      <c r="E14" s="28">
        <v>2843.78</v>
      </c>
      <c r="F14" s="20">
        <f>(D14-E14)/E14</f>
        <v>-0.29342635506262799</v>
      </c>
      <c r="G14" s="29">
        <v>318</v>
      </c>
      <c r="H14" s="21">
        <v>27</v>
      </c>
      <c r="I14" s="22">
        <f t="shared" si="0"/>
        <v>11.777777777777779</v>
      </c>
      <c r="J14" s="22">
        <v>5</v>
      </c>
      <c r="K14" s="22">
        <v>4</v>
      </c>
      <c r="L14" s="28">
        <v>22835.95</v>
      </c>
      <c r="M14" s="29">
        <v>3475</v>
      </c>
      <c r="N14" s="23">
        <v>45443</v>
      </c>
      <c r="O14" s="53" t="s">
        <v>19</v>
      </c>
      <c r="R14" s="17"/>
    </row>
    <row r="15" spans="1:18" s="24" customFormat="1" ht="24.95" customHeight="1" x14ac:dyDescent="0.2">
      <c r="A15" s="17">
        <v>13</v>
      </c>
      <c r="B15" s="21" t="s">
        <v>23</v>
      </c>
      <c r="C15" s="25" t="s">
        <v>138</v>
      </c>
      <c r="D15" s="19">
        <v>1467.18</v>
      </c>
      <c r="E15" s="19" t="s">
        <v>15</v>
      </c>
      <c r="F15" s="20" t="s">
        <v>15</v>
      </c>
      <c r="G15" s="21">
        <v>369</v>
      </c>
      <c r="H15" s="21">
        <v>15</v>
      </c>
      <c r="I15" s="22">
        <f t="shared" si="0"/>
        <v>24.6</v>
      </c>
      <c r="J15" s="22">
        <v>7</v>
      </c>
      <c r="K15" s="22">
        <v>0</v>
      </c>
      <c r="L15" s="19">
        <v>1467.18</v>
      </c>
      <c r="M15" s="21">
        <v>369</v>
      </c>
      <c r="N15" s="23" t="s">
        <v>24</v>
      </c>
      <c r="O15" s="53" t="s">
        <v>19</v>
      </c>
      <c r="R15" s="17"/>
    </row>
    <row r="16" spans="1:18" s="59" customFormat="1" ht="24.95" customHeight="1" x14ac:dyDescent="0.2">
      <c r="A16" s="17">
        <v>14</v>
      </c>
      <c r="B16" s="21">
        <v>12</v>
      </c>
      <c r="C16" s="18" t="s">
        <v>35</v>
      </c>
      <c r="D16" s="19">
        <v>1367.88</v>
      </c>
      <c r="E16" s="19">
        <v>2174.9899999999998</v>
      </c>
      <c r="F16" s="20">
        <f>(D16-E16)/E16</f>
        <v>-0.37108676361730386</v>
      </c>
      <c r="G16" s="21">
        <v>294</v>
      </c>
      <c r="H16" s="21">
        <v>26</v>
      </c>
      <c r="I16" s="22">
        <f t="shared" si="0"/>
        <v>11.307692307692308</v>
      </c>
      <c r="J16" s="22">
        <v>3</v>
      </c>
      <c r="K16" s="22">
        <v>16</v>
      </c>
      <c r="L16" s="19">
        <v>872564.59</v>
      </c>
      <c r="M16" s="21">
        <v>151283</v>
      </c>
      <c r="N16" s="23">
        <v>45359</v>
      </c>
      <c r="O16" s="30" t="s">
        <v>63</v>
      </c>
      <c r="R16" s="6"/>
    </row>
    <row r="17" spans="1:19" s="59" customFormat="1" ht="24.95" customHeight="1" x14ac:dyDescent="0.2">
      <c r="A17" s="17">
        <v>15</v>
      </c>
      <c r="B17" s="21">
        <v>11</v>
      </c>
      <c r="C17" s="18" t="s">
        <v>33</v>
      </c>
      <c r="D17" s="19">
        <v>1302.22</v>
      </c>
      <c r="E17" s="19">
        <v>2222.9</v>
      </c>
      <c r="F17" s="20">
        <f>(D17-E17)/E17</f>
        <v>-0.41417967519906429</v>
      </c>
      <c r="G17" s="21">
        <v>204</v>
      </c>
      <c r="H17" s="21">
        <v>12</v>
      </c>
      <c r="I17" s="22">
        <f t="shared" si="0"/>
        <v>17</v>
      </c>
      <c r="J17" s="22">
        <v>3</v>
      </c>
      <c r="K17" s="22">
        <v>8</v>
      </c>
      <c r="L17" s="19">
        <v>92010.33</v>
      </c>
      <c r="M17" s="21">
        <v>13579</v>
      </c>
      <c r="N17" s="23">
        <v>45415</v>
      </c>
      <c r="O17" s="30" t="s">
        <v>12</v>
      </c>
      <c r="R17" s="6"/>
    </row>
    <row r="18" spans="1:19" s="59" customFormat="1" ht="24.95" customHeight="1" x14ac:dyDescent="0.2">
      <c r="A18" s="17">
        <v>16</v>
      </c>
      <c r="B18" s="10">
        <v>22</v>
      </c>
      <c r="C18" s="7" t="s">
        <v>84</v>
      </c>
      <c r="D18" s="8">
        <v>563</v>
      </c>
      <c r="E18" s="8">
        <v>504.4</v>
      </c>
      <c r="F18" s="9">
        <f>(D18-E18)/E18</f>
        <v>0.11617763679619354</v>
      </c>
      <c r="G18" s="10">
        <v>95</v>
      </c>
      <c r="H18" s="10">
        <v>9</v>
      </c>
      <c r="I18" s="11">
        <f t="shared" si="0"/>
        <v>10.555555555555555</v>
      </c>
      <c r="J18" s="11">
        <v>4</v>
      </c>
      <c r="K18" s="19" t="s">
        <v>15</v>
      </c>
      <c r="L18" s="8">
        <v>11706.25</v>
      </c>
      <c r="M18" s="10">
        <v>1872</v>
      </c>
      <c r="N18" s="12">
        <v>45408</v>
      </c>
      <c r="O18" s="31" t="s">
        <v>82</v>
      </c>
      <c r="R18" s="6"/>
    </row>
    <row r="19" spans="1:19" s="24" customFormat="1" ht="24.95" customHeight="1" x14ac:dyDescent="0.2">
      <c r="A19" s="17">
        <v>17</v>
      </c>
      <c r="B19" s="10">
        <v>16</v>
      </c>
      <c r="C19" s="7" t="s">
        <v>34</v>
      </c>
      <c r="D19" s="8">
        <v>558.20000000000005</v>
      </c>
      <c r="E19" s="8">
        <v>1142.6099999999999</v>
      </c>
      <c r="F19" s="9">
        <f>(D19-E19)/E19</f>
        <v>-0.51146935524807235</v>
      </c>
      <c r="G19" s="10">
        <v>89</v>
      </c>
      <c r="H19" s="10">
        <v>10</v>
      </c>
      <c r="I19" s="11">
        <f t="shared" si="0"/>
        <v>8.9</v>
      </c>
      <c r="J19" s="11">
        <v>4</v>
      </c>
      <c r="K19" s="11">
        <v>3</v>
      </c>
      <c r="L19" s="8">
        <v>9226.8000000000011</v>
      </c>
      <c r="M19" s="10">
        <v>1328</v>
      </c>
      <c r="N19" s="12">
        <v>45450</v>
      </c>
      <c r="O19" s="31" t="s">
        <v>14</v>
      </c>
      <c r="R19" s="17"/>
    </row>
    <row r="20" spans="1:19" s="24" customFormat="1" ht="24.95" customHeight="1" x14ac:dyDescent="0.2">
      <c r="A20" s="17">
        <v>18</v>
      </c>
      <c r="B20" s="20" t="s">
        <v>15</v>
      </c>
      <c r="C20" s="25" t="s">
        <v>133</v>
      </c>
      <c r="D20" s="19">
        <v>522</v>
      </c>
      <c r="E20" s="19" t="s">
        <v>15</v>
      </c>
      <c r="F20" s="20" t="s">
        <v>15</v>
      </c>
      <c r="G20" s="21">
        <v>224</v>
      </c>
      <c r="H20" s="21">
        <v>28</v>
      </c>
      <c r="I20" s="22">
        <f t="shared" si="0"/>
        <v>8</v>
      </c>
      <c r="J20" s="17">
        <v>4</v>
      </c>
      <c r="K20" s="19" t="s">
        <v>15</v>
      </c>
      <c r="L20" s="19">
        <v>154138.32999999999</v>
      </c>
      <c r="M20" s="21">
        <v>29900</v>
      </c>
      <c r="N20" s="23">
        <v>45184</v>
      </c>
      <c r="O20" s="53" t="s">
        <v>11</v>
      </c>
      <c r="R20" s="17"/>
    </row>
    <row r="21" spans="1:19" s="24" customFormat="1" ht="24.95" customHeight="1" x14ac:dyDescent="0.2">
      <c r="A21" s="17">
        <v>19</v>
      </c>
      <c r="B21" s="20" t="s">
        <v>15</v>
      </c>
      <c r="C21" s="25" t="s">
        <v>134</v>
      </c>
      <c r="D21" s="19">
        <v>417</v>
      </c>
      <c r="E21" s="19" t="s">
        <v>15</v>
      </c>
      <c r="F21" s="20" t="s">
        <v>15</v>
      </c>
      <c r="G21" s="21">
        <v>185</v>
      </c>
      <c r="H21" s="21">
        <v>27</v>
      </c>
      <c r="I21" s="22">
        <v>3.0833333333333335</v>
      </c>
      <c r="J21" s="22">
        <v>4</v>
      </c>
      <c r="K21" s="19" t="s">
        <v>15</v>
      </c>
      <c r="L21" s="19">
        <v>207197.96</v>
      </c>
      <c r="M21" s="21">
        <v>42219</v>
      </c>
      <c r="N21" s="23">
        <v>45121</v>
      </c>
      <c r="O21" s="53" t="s">
        <v>11</v>
      </c>
      <c r="R21" s="17"/>
    </row>
    <row r="22" spans="1:19" s="24" customFormat="1" ht="24.75" customHeight="1" x14ac:dyDescent="0.2">
      <c r="A22" s="17">
        <v>20</v>
      </c>
      <c r="B22" s="21">
        <v>13</v>
      </c>
      <c r="C22" s="18" t="s">
        <v>93</v>
      </c>
      <c r="D22" s="19">
        <v>392.20000000000005</v>
      </c>
      <c r="E22" s="19">
        <v>1699.28</v>
      </c>
      <c r="F22" s="20">
        <f>(D22-E22)/E22</f>
        <v>-0.76919636551951409</v>
      </c>
      <c r="G22" s="21">
        <v>66</v>
      </c>
      <c r="H22" s="21">
        <v>5</v>
      </c>
      <c r="I22" s="22">
        <f t="shared" ref="I22:I27" si="1">G22/H22</f>
        <v>13.2</v>
      </c>
      <c r="J22" s="22">
        <v>4</v>
      </c>
      <c r="K22" s="22">
        <v>4</v>
      </c>
      <c r="L22" s="19">
        <v>5443.59</v>
      </c>
      <c r="M22" s="21">
        <v>939</v>
      </c>
      <c r="N22" s="23">
        <v>45450</v>
      </c>
      <c r="O22" s="30" t="s">
        <v>82</v>
      </c>
      <c r="R22" s="17"/>
    </row>
    <row r="23" spans="1:19" s="27" customFormat="1" ht="24.75" customHeight="1" x14ac:dyDescent="0.15">
      <c r="A23" s="17">
        <v>21</v>
      </c>
      <c r="B23" s="10">
        <v>14</v>
      </c>
      <c r="C23" s="7" t="s">
        <v>115</v>
      </c>
      <c r="D23" s="8">
        <v>331.6</v>
      </c>
      <c r="E23" s="8">
        <v>1696.78</v>
      </c>
      <c r="F23" s="9">
        <f>(D23-E23)/E23</f>
        <v>-0.80457101097372663</v>
      </c>
      <c r="G23" s="10">
        <v>71</v>
      </c>
      <c r="H23" s="10">
        <v>11</v>
      </c>
      <c r="I23" s="11">
        <f t="shared" si="1"/>
        <v>6.4545454545454541</v>
      </c>
      <c r="J23" s="11">
        <v>4</v>
      </c>
      <c r="K23" s="11">
        <v>2</v>
      </c>
      <c r="L23" s="8">
        <v>2028.38</v>
      </c>
      <c r="M23" s="10">
        <v>352</v>
      </c>
      <c r="N23" s="12">
        <v>45457</v>
      </c>
      <c r="O23" s="31" t="s">
        <v>116</v>
      </c>
      <c r="R23" s="17"/>
      <c r="S23" s="24"/>
    </row>
    <row r="24" spans="1:19" ht="24.95" customHeight="1" x14ac:dyDescent="0.15">
      <c r="A24" s="17">
        <v>22</v>
      </c>
      <c r="B24" s="10">
        <v>26</v>
      </c>
      <c r="C24" s="7" t="s">
        <v>38</v>
      </c>
      <c r="D24" s="32">
        <v>277.2</v>
      </c>
      <c r="E24" s="32">
        <v>424.2</v>
      </c>
      <c r="F24" s="9">
        <f>(D24-E24)/E24</f>
        <v>-0.34653465346534656</v>
      </c>
      <c r="G24" s="33">
        <v>39</v>
      </c>
      <c r="H24" s="10">
        <v>4</v>
      </c>
      <c r="I24" s="11">
        <f t="shared" si="1"/>
        <v>9.75</v>
      </c>
      <c r="J24" s="11">
        <v>2</v>
      </c>
      <c r="K24" s="11">
        <v>4</v>
      </c>
      <c r="L24" s="32">
        <v>5099.1099999999997</v>
      </c>
      <c r="M24" s="33">
        <v>862</v>
      </c>
      <c r="N24" s="12">
        <v>45443</v>
      </c>
      <c r="O24" s="31" t="s">
        <v>64</v>
      </c>
      <c r="R24" s="6"/>
      <c r="S24" s="59"/>
    </row>
    <row r="25" spans="1:19" s="27" customFormat="1" ht="24.75" customHeight="1" x14ac:dyDescent="0.15">
      <c r="A25" s="17">
        <v>23</v>
      </c>
      <c r="B25" s="9" t="s">
        <v>15</v>
      </c>
      <c r="C25" s="7" t="s">
        <v>129</v>
      </c>
      <c r="D25" s="8">
        <v>249.1</v>
      </c>
      <c r="E25" s="9" t="s">
        <v>15</v>
      </c>
      <c r="F25" s="9" t="s">
        <v>15</v>
      </c>
      <c r="G25" s="10">
        <v>46</v>
      </c>
      <c r="H25" s="10">
        <v>4</v>
      </c>
      <c r="I25" s="11">
        <f t="shared" si="1"/>
        <v>11.5</v>
      </c>
      <c r="J25" s="11">
        <v>2</v>
      </c>
      <c r="K25" s="11">
        <v>4</v>
      </c>
      <c r="L25" s="8">
        <v>1466.7</v>
      </c>
      <c r="M25" s="10">
        <v>321</v>
      </c>
      <c r="N25" s="12">
        <v>45450</v>
      </c>
      <c r="O25" s="31" t="s">
        <v>130</v>
      </c>
      <c r="R25" s="17"/>
      <c r="S25" s="24"/>
    </row>
    <row r="26" spans="1:19" ht="24.75" customHeight="1" x14ac:dyDescent="0.15">
      <c r="A26" s="17">
        <v>24</v>
      </c>
      <c r="B26" s="21" t="s">
        <v>23</v>
      </c>
      <c r="C26" s="18" t="s">
        <v>131</v>
      </c>
      <c r="D26" s="19">
        <v>238.38</v>
      </c>
      <c r="E26" s="20" t="s">
        <v>15</v>
      </c>
      <c r="F26" s="20" t="s">
        <v>15</v>
      </c>
      <c r="G26" s="21">
        <v>35</v>
      </c>
      <c r="H26" s="21">
        <v>9</v>
      </c>
      <c r="I26" s="22">
        <f t="shared" si="1"/>
        <v>3.8888888888888888</v>
      </c>
      <c r="J26" s="22">
        <v>9</v>
      </c>
      <c r="K26" s="22">
        <v>0</v>
      </c>
      <c r="L26" s="19">
        <v>238.38</v>
      </c>
      <c r="M26" s="21">
        <v>35</v>
      </c>
      <c r="N26" s="23" t="s">
        <v>24</v>
      </c>
      <c r="O26" s="30" t="s">
        <v>11</v>
      </c>
    </row>
    <row r="27" spans="1:19" ht="24.75" customHeight="1" x14ac:dyDescent="0.15">
      <c r="A27" s="17">
        <v>25</v>
      </c>
      <c r="B27" s="21">
        <v>31</v>
      </c>
      <c r="C27" s="18" t="s">
        <v>121</v>
      </c>
      <c r="D27" s="19">
        <v>208.99</v>
      </c>
      <c r="E27" s="19">
        <v>213.5</v>
      </c>
      <c r="F27" s="20">
        <f>(D27-E27)/E27</f>
        <v>-2.1124121779859444E-2</v>
      </c>
      <c r="G27" s="21">
        <v>64</v>
      </c>
      <c r="H27" s="21">
        <v>1</v>
      </c>
      <c r="I27" s="22">
        <f t="shared" si="1"/>
        <v>64</v>
      </c>
      <c r="J27" s="22">
        <v>1</v>
      </c>
      <c r="K27" s="19" t="s">
        <v>15</v>
      </c>
      <c r="L27" s="19">
        <v>65981.22</v>
      </c>
      <c r="M27" s="21">
        <v>13024</v>
      </c>
      <c r="N27" s="23">
        <v>45373</v>
      </c>
      <c r="O27" s="30" t="s">
        <v>66</v>
      </c>
    </row>
    <row r="28" spans="1:19" ht="24.75" customHeight="1" x14ac:dyDescent="0.15">
      <c r="A28" s="17">
        <v>26</v>
      </c>
      <c r="B28" s="21">
        <v>33</v>
      </c>
      <c r="C28" s="25" t="s">
        <v>125</v>
      </c>
      <c r="D28" s="19">
        <v>202.4</v>
      </c>
      <c r="E28" s="19">
        <v>206.4</v>
      </c>
      <c r="F28" s="20">
        <f>(D28-E28)/E28</f>
        <v>-1.937984496124031E-2</v>
      </c>
      <c r="G28" s="21">
        <v>33</v>
      </c>
      <c r="H28" s="21">
        <v>3</v>
      </c>
      <c r="I28" s="22">
        <v>24.833333333333332</v>
      </c>
      <c r="J28" s="17">
        <v>2</v>
      </c>
      <c r="K28" s="19" t="s">
        <v>15</v>
      </c>
      <c r="L28" s="19">
        <v>209597</v>
      </c>
      <c r="M28" s="21">
        <v>32395</v>
      </c>
      <c r="N28" s="23">
        <v>45191</v>
      </c>
      <c r="O28" s="53" t="s">
        <v>25</v>
      </c>
    </row>
    <row r="29" spans="1:19" s="27" customFormat="1" ht="24.75" customHeight="1" x14ac:dyDescent="0.15">
      <c r="A29" s="17">
        <v>27</v>
      </c>
      <c r="B29" s="10">
        <v>15</v>
      </c>
      <c r="C29" s="7" t="s">
        <v>83</v>
      </c>
      <c r="D29" s="8">
        <v>149.19999999999999</v>
      </c>
      <c r="E29" s="8">
        <v>1232.9000000000001</v>
      </c>
      <c r="F29" s="9">
        <f>(D29-E29)/E29</f>
        <v>-0.87898450807040307</v>
      </c>
      <c r="G29" s="10">
        <v>20</v>
      </c>
      <c r="H29" s="10">
        <v>2</v>
      </c>
      <c r="I29" s="11">
        <f>G29/H29</f>
        <v>10</v>
      </c>
      <c r="J29" s="11">
        <v>2</v>
      </c>
      <c r="K29" s="19" t="s">
        <v>15</v>
      </c>
      <c r="L29" s="8">
        <v>11531.19</v>
      </c>
      <c r="M29" s="10">
        <v>1958</v>
      </c>
      <c r="N29" s="12">
        <v>45387</v>
      </c>
      <c r="O29" s="31" t="s">
        <v>82</v>
      </c>
    </row>
    <row r="30" spans="1:19" ht="24.75" customHeight="1" x14ac:dyDescent="0.15">
      <c r="A30" s="17">
        <v>28</v>
      </c>
      <c r="B30" s="21">
        <v>17</v>
      </c>
      <c r="C30" s="18" t="s">
        <v>32</v>
      </c>
      <c r="D30" s="19">
        <v>144.19999999999999</v>
      </c>
      <c r="E30" s="19">
        <v>879.07</v>
      </c>
      <c r="F30" s="20">
        <f>(D30-E30)/E30</f>
        <v>-0.83596300635899312</v>
      </c>
      <c r="G30" s="21">
        <v>22</v>
      </c>
      <c r="H30" s="21">
        <v>5</v>
      </c>
      <c r="I30" s="22">
        <f>G30/H30</f>
        <v>4.4000000000000004</v>
      </c>
      <c r="J30" s="22">
        <v>1</v>
      </c>
      <c r="K30" s="22">
        <v>9</v>
      </c>
      <c r="L30" s="19">
        <v>103805.87</v>
      </c>
      <c r="M30" s="21">
        <v>14906</v>
      </c>
      <c r="N30" s="23">
        <v>45408</v>
      </c>
      <c r="O30" s="30" t="s">
        <v>63</v>
      </c>
    </row>
    <row r="31" spans="1:19" s="27" customFormat="1" ht="24.75" customHeight="1" x14ac:dyDescent="0.15">
      <c r="A31" s="17">
        <v>29</v>
      </c>
      <c r="B31" s="20" t="s">
        <v>15</v>
      </c>
      <c r="C31" s="25" t="s">
        <v>135</v>
      </c>
      <c r="D31" s="19">
        <v>126.68</v>
      </c>
      <c r="E31" s="19" t="s">
        <v>15</v>
      </c>
      <c r="F31" s="20" t="s">
        <v>15</v>
      </c>
      <c r="G31" s="21">
        <v>36</v>
      </c>
      <c r="H31" s="21">
        <v>2</v>
      </c>
      <c r="I31" s="22">
        <v>18</v>
      </c>
      <c r="J31" s="22">
        <v>2</v>
      </c>
      <c r="K31" s="19" t="s">
        <v>15</v>
      </c>
      <c r="L31" s="19">
        <v>31846.12</v>
      </c>
      <c r="M31" s="21">
        <v>5264</v>
      </c>
      <c r="N31" s="23">
        <v>45303</v>
      </c>
      <c r="O31" s="53" t="s">
        <v>66</v>
      </c>
    </row>
    <row r="32" spans="1:19" s="27" customFormat="1" ht="24.75" customHeight="1" x14ac:dyDescent="0.15">
      <c r="A32" s="17">
        <v>30</v>
      </c>
      <c r="B32" s="10">
        <v>28</v>
      </c>
      <c r="C32" s="7" t="s">
        <v>81</v>
      </c>
      <c r="D32" s="8">
        <v>121.4</v>
      </c>
      <c r="E32" s="8">
        <v>244</v>
      </c>
      <c r="F32" s="9">
        <f>(D32-E32)/E32</f>
        <v>-0.50245901639344259</v>
      </c>
      <c r="G32" s="10">
        <v>22</v>
      </c>
      <c r="H32" s="10">
        <v>6</v>
      </c>
      <c r="I32" s="11">
        <f>G32/H32</f>
        <v>3.6666666666666665</v>
      </c>
      <c r="J32" s="11">
        <v>3</v>
      </c>
      <c r="K32" s="19" t="s">
        <v>15</v>
      </c>
      <c r="L32" s="8">
        <v>4093.1</v>
      </c>
      <c r="M32" s="10">
        <v>756</v>
      </c>
      <c r="N32" s="12">
        <v>45415</v>
      </c>
      <c r="O32" s="31" t="s">
        <v>82</v>
      </c>
    </row>
    <row r="33" spans="1:15" s="27" customFormat="1" ht="24.95" customHeight="1" x14ac:dyDescent="0.15">
      <c r="A33" s="17">
        <v>31</v>
      </c>
      <c r="B33" s="21">
        <v>32</v>
      </c>
      <c r="C33" s="25" t="s">
        <v>46</v>
      </c>
      <c r="D33" s="19">
        <v>118.7</v>
      </c>
      <c r="E33" s="19">
        <v>209.1</v>
      </c>
      <c r="F33" s="20">
        <f>(D33-E33)/E33</f>
        <v>-0.43232902917264465</v>
      </c>
      <c r="G33" s="21">
        <v>15</v>
      </c>
      <c r="H33" s="21">
        <v>1</v>
      </c>
      <c r="I33" s="22">
        <f>G33/H33</f>
        <v>15</v>
      </c>
      <c r="J33" s="17">
        <v>1</v>
      </c>
      <c r="K33" s="22">
        <v>15</v>
      </c>
      <c r="L33" s="19">
        <v>66425.09</v>
      </c>
      <c r="M33" s="21">
        <v>10197</v>
      </c>
      <c r="N33" s="23">
        <v>45379</v>
      </c>
      <c r="O33" s="30" t="s">
        <v>25</v>
      </c>
    </row>
    <row r="34" spans="1:15" s="27" customFormat="1" ht="24.95" customHeight="1" x14ac:dyDescent="0.15">
      <c r="A34" s="17">
        <v>32</v>
      </c>
      <c r="B34" s="20" t="s">
        <v>15</v>
      </c>
      <c r="C34" s="18" t="s">
        <v>132</v>
      </c>
      <c r="D34" s="19">
        <v>118</v>
      </c>
      <c r="E34" s="20" t="s">
        <v>15</v>
      </c>
      <c r="F34" s="20" t="s">
        <v>15</v>
      </c>
      <c r="G34" s="21">
        <v>59</v>
      </c>
      <c r="H34" s="21">
        <v>1</v>
      </c>
      <c r="I34" s="22">
        <f>G34/H34</f>
        <v>59</v>
      </c>
      <c r="J34" s="22">
        <v>1</v>
      </c>
      <c r="K34" s="19" t="s">
        <v>15</v>
      </c>
      <c r="L34" s="19">
        <v>18546.3</v>
      </c>
      <c r="M34" s="21">
        <v>4144</v>
      </c>
      <c r="N34" s="23">
        <v>44645</v>
      </c>
      <c r="O34" s="30" t="s">
        <v>11</v>
      </c>
    </row>
    <row r="35" spans="1:15" s="27" customFormat="1" ht="24.95" customHeight="1" x14ac:dyDescent="0.15">
      <c r="A35" s="17">
        <v>33</v>
      </c>
      <c r="B35" s="20" t="s">
        <v>15</v>
      </c>
      <c r="C35" s="25" t="s">
        <v>137</v>
      </c>
      <c r="D35" s="19">
        <v>108</v>
      </c>
      <c r="E35" s="19" t="s">
        <v>15</v>
      </c>
      <c r="F35" s="20" t="s">
        <v>15</v>
      </c>
      <c r="G35" s="21">
        <v>18</v>
      </c>
      <c r="H35" s="21">
        <v>1</v>
      </c>
      <c r="I35" s="22">
        <f>G35/H35</f>
        <v>18</v>
      </c>
      <c r="J35" s="22">
        <v>1</v>
      </c>
      <c r="K35" s="19" t="s">
        <v>15</v>
      </c>
      <c r="L35" s="19">
        <v>13336.6</v>
      </c>
      <c r="M35" s="21">
        <v>2807</v>
      </c>
      <c r="N35" s="23">
        <v>45149</v>
      </c>
      <c r="O35" s="53" t="s">
        <v>123</v>
      </c>
    </row>
    <row r="36" spans="1:15" s="27" customFormat="1" ht="24.95" customHeight="1" x14ac:dyDescent="0.15">
      <c r="A36" s="17">
        <v>34</v>
      </c>
      <c r="B36" s="21">
        <v>35</v>
      </c>
      <c r="C36" s="18" t="s">
        <v>104</v>
      </c>
      <c r="D36" s="19">
        <v>105.46</v>
      </c>
      <c r="E36" s="19">
        <v>175.5</v>
      </c>
      <c r="F36" s="20">
        <f>(D36-E36)/E36</f>
        <v>-0.3990883190883191</v>
      </c>
      <c r="G36" s="21">
        <v>33</v>
      </c>
      <c r="H36" s="21">
        <v>1</v>
      </c>
      <c r="I36" s="22">
        <f>G36/H36</f>
        <v>33</v>
      </c>
      <c r="J36" s="22">
        <v>1</v>
      </c>
      <c r="K36" s="19" t="s">
        <v>15</v>
      </c>
      <c r="L36" s="19">
        <v>136941.87</v>
      </c>
      <c r="M36" s="21">
        <v>26203</v>
      </c>
      <c r="N36" s="23">
        <v>45331</v>
      </c>
      <c r="O36" s="30" t="s">
        <v>11</v>
      </c>
    </row>
    <row r="37" spans="1:15" s="27" customFormat="1" ht="24.95" customHeight="1" x14ac:dyDescent="0.15">
      <c r="A37" s="17">
        <v>35</v>
      </c>
      <c r="B37" s="10">
        <v>24</v>
      </c>
      <c r="C37" s="7" t="s">
        <v>37</v>
      </c>
      <c r="D37" s="8">
        <v>35</v>
      </c>
      <c r="E37" s="8">
        <v>430.51</v>
      </c>
      <c r="F37" s="9">
        <f>(D37-E37)/E37</f>
        <v>-0.91870107546863022</v>
      </c>
      <c r="G37" s="10">
        <v>7</v>
      </c>
      <c r="H37" s="10">
        <v>1</v>
      </c>
      <c r="I37" s="11">
        <v>7</v>
      </c>
      <c r="J37" s="11">
        <v>1</v>
      </c>
      <c r="K37" s="61">
        <v>11</v>
      </c>
      <c r="L37" s="8">
        <v>100228.86</v>
      </c>
      <c r="M37" s="10">
        <v>19205</v>
      </c>
      <c r="N37" s="12">
        <v>45401</v>
      </c>
      <c r="O37" s="31" t="s">
        <v>14</v>
      </c>
    </row>
    <row r="38" spans="1:15" s="27" customFormat="1" ht="24.95" customHeight="1" x14ac:dyDescent="0.15">
      <c r="A38" s="17">
        <v>36</v>
      </c>
      <c r="B38" s="21">
        <v>38</v>
      </c>
      <c r="C38" s="18" t="s">
        <v>40</v>
      </c>
      <c r="D38" s="19">
        <v>34.599999999999994</v>
      </c>
      <c r="E38" s="19">
        <v>90.6</v>
      </c>
      <c r="F38" s="20">
        <f>(D38-E38)/E38</f>
        <v>-0.61810154525386318</v>
      </c>
      <c r="G38" s="21">
        <v>5</v>
      </c>
      <c r="H38" s="21">
        <v>2</v>
      </c>
      <c r="I38" s="22">
        <f>G38/H38</f>
        <v>2.5</v>
      </c>
      <c r="J38" s="22">
        <v>2</v>
      </c>
      <c r="K38" s="22">
        <v>7</v>
      </c>
      <c r="L38" s="19">
        <v>6443.8599999999979</v>
      </c>
      <c r="M38" s="21">
        <v>1148</v>
      </c>
      <c r="N38" s="23">
        <v>45429</v>
      </c>
      <c r="O38" s="30" t="s">
        <v>25</v>
      </c>
    </row>
    <row r="39" spans="1:15" s="27" customFormat="1" ht="24.95" customHeight="1" x14ac:dyDescent="0.15">
      <c r="A39" s="17">
        <v>37</v>
      </c>
      <c r="B39" s="10">
        <v>25</v>
      </c>
      <c r="C39" s="13" t="s">
        <v>73</v>
      </c>
      <c r="D39" s="8">
        <v>14</v>
      </c>
      <c r="E39" s="8">
        <v>427</v>
      </c>
      <c r="F39" s="9">
        <f>(D39-E39)/E39</f>
        <v>-0.96721311475409832</v>
      </c>
      <c r="G39" s="10">
        <v>4</v>
      </c>
      <c r="H39" s="10">
        <v>5</v>
      </c>
      <c r="I39" s="11">
        <f>G39/H39</f>
        <v>0.8</v>
      </c>
      <c r="J39" s="11">
        <v>2</v>
      </c>
      <c r="K39" s="11">
        <v>4</v>
      </c>
      <c r="L39" s="8">
        <v>1223.3</v>
      </c>
      <c r="M39" s="10">
        <v>346</v>
      </c>
      <c r="N39" s="12">
        <v>45443</v>
      </c>
      <c r="O39" s="34" t="s">
        <v>68</v>
      </c>
    </row>
    <row r="40" spans="1:15" s="27" customFormat="1" ht="24.95" customHeight="1" x14ac:dyDescent="0.15">
      <c r="A40" s="17">
        <v>38</v>
      </c>
      <c r="B40" s="21">
        <v>42</v>
      </c>
      <c r="C40" s="18" t="s">
        <v>50</v>
      </c>
      <c r="D40" s="19">
        <v>10</v>
      </c>
      <c r="E40" s="19">
        <v>12</v>
      </c>
      <c r="F40" s="20">
        <f>(D40-E40)/E40</f>
        <v>-0.16666666666666666</v>
      </c>
      <c r="G40" s="21">
        <v>2</v>
      </c>
      <c r="H40" s="21">
        <v>1</v>
      </c>
      <c r="I40" s="22">
        <f>G40/H40</f>
        <v>2</v>
      </c>
      <c r="J40" s="22">
        <v>1</v>
      </c>
      <c r="K40" s="22">
        <v>9</v>
      </c>
      <c r="L40" s="19">
        <v>30617.53</v>
      </c>
      <c r="M40" s="21">
        <v>5944</v>
      </c>
      <c r="N40" s="23">
        <v>45408</v>
      </c>
      <c r="O40" s="30" t="s">
        <v>11</v>
      </c>
    </row>
    <row r="41" spans="1:15" s="44" customFormat="1" ht="24.95" customHeight="1" x14ac:dyDescent="0.2">
      <c r="A41" s="46" t="s">
        <v>26</v>
      </c>
      <c r="B41" s="57" t="s">
        <v>26</v>
      </c>
      <c r="C41" s="48" t="s">
        <v>139</v>
      </c>
      <c r="D41" s="49">
        <f>SUBTOTAL(109,Table132456[Pajamos 
(GBO)])</f>
        <v>450444.10000000003</v>
      </c>
      <c r="E41" s="49" t="s">
        <v>128</v>
      </c>
      <c r="F41" s="50">
        <f t="shared" ref="F41" si="2">(D41-E41)/E41</f>
        <v>-0.19517851208364745</v>
      </c>
      <c r="G41" s="52">
        <f>SUBTOTAL(109,Table132456[Žiūrovų sk. 
(ADM)])</f>
        <v>76466</v>
      </c>
      <c r="H41" s="57"/>
      <c r="I41" s="46"/>
      <c r="J41" s="46"/>
      <c r="K41" s="46"/>
      <c r="L41" s="54"/>
      <c r="M41" s="46"/>
      <c r="N41" s="46"/>
      <c r="O41" s="46" t="s">
        <v>26</v>
      </c>
    </row>
  </sheetData>
  <mergeCells count="1">
    <mergeCell ref="A1:O1"/>
  </mergeCells>
  <conditionalFormatting sqref="F29">
    <cfRule type="duplicateValues" dxfId="15" priority="1"/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F923A-11B6-45E0-A579-BCACC64FF4B7}">
  <sheetPr>
    <pageSetUpPr fitToPage="1"/>
  </sheetPr>
  <dimension ref="A1:XFC62"/>
  <sheetViews>
    <sheetView zoomScale="60" zoomScaleNormal="60" workbookViewId="0">
      <selection activeCell="C32" sqref="C32"/>
    </sheetView>
  </sheetViews>
  <sheetFormatPr defaultColWidth="0" defaultRowHeight="0" customHeight="1" zeroHeight="1" x14ac:dyDescent="0.15"/>
  <cols>
    <col min="1" max="1" width="4.7109375" style="1" customWidth="1"/>
    <col min="2" max="2" width="4.7109375" style="58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114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21" t="s">
        <v>17</v>
      </c>
      <c r="C3" s="25" t="s">
        <v>106</v>
      </c>
      <c r="D3" s="19">
        <v>385884.9</v>
      </c>
      <c r="E3" s="20" t="s">
        <v>15</v>
      </c>
      <c r="F3" s="20" t="s">
        <v>15</v>
      </c>
      <c r="G3" s="21">
        <v>64064</v>
      </c>
      <c r="H3" s="17">
        <v>657</v>
      </c>
      <c r="I3" s="22">
        <f t="shared" ref="I3:I44" si="0">G3/H3</f>
        <v>97.509893455098933</v>
      </c>
      <c r="J3" s="22">
        <v>30</v>
      </c>
      <c r="K3" s="22">
        <v>1</v>
      </c>
      <c r="L3" s="19">
        <v>402231.44</v>
      </c>
      <c r="M3" s="21">
        <v>66989</v>
      </c>
      <c r="N3" s="23">
        <v>45457</v>
      </c>
      <c r="O3" s="30" t="s">
        <v>18</v>
      </c>
    </row>
    <row r="4" spans="1:18" s="24" customFormat="1" ht="24.95" customHeight="1" x14ac:dyDescent="0.2">
      <c r="A4" s="17">
        <v>2</v>
      </c>
      <c r="B4" s="21">
        <v>2</v>
      </c>
      <c r="C4" s="18" t="s">
        <v>78</v>
      </c>
      <c r="D4" s="19">
        <v>56881.39</v>
      </c>
      <c r="E4" s="19">
        <v>80632.58</v>
      </c>
      <c r="F4" s="20">
        <f t="shared" ref="F4:F15" si="1">(D4-E4)/E4</f>
        <v>-0.29456070982721877</v>
      </c>
      <c r="G4" s="21">
        <v>6985</v>
      </c>
      <c r="H4" s="22">
        <v>270</v>
      </c>
      <c r="I4" s="22">
        <f t="shared" si="0"/>
        <v>25.87037037037037</v>
      </c>
      <c r="J4" s="22">
        <v>15</v>
      </c>
      <c r="K4" s="22">
        <v>2</v>
      </c>
      <c r="L4" s="19">
        <v>142966.35999999999</v>
      </c>
      <c r="M4" s="21">
        <v>18080</v>
      </c>
      <c r="N4" s="23">
        <v>45450</v>
      </c>
      <c r="O4" s="30" t="s">
        <v>61</v>
      </c>
    </row>
    <row r="5" spans="1:18" s="24" customFormat="1" ht="24.95" customHeight="1" x14ac:dyDescent="0.2">
      <c r="A5" s="17">
        <v>3</v>
      </c>
      <c r="B5" s="21">
        <v>1</v>
      </c>
      <c r="C5" s="18" t="s">
        <v>27</v>
      </c>
      <c r="D5" s="19">
        <v>45832.9</v>
      </c>
      <c r="E5" s="19">
        <v>140997.94</v>
      </c>
      <c r="F5" s="20">
        <f t="shared" si="1"/>
        <v>-0.67493922251630067</v>
      </c>
      <c r="G5" s="21">
        <v>8356</v>
      </c>
      <c r="H5" s="17">
        <v>341</v>
      </c>
      <c r="I5" s="22">
        <f t="shared" si="0"/>
        <v>24.504398826979472</v>
      </c>
      <c r="J5" s="22">
        <v>16</v>
      </c>
      <c r="K5" s="22">
        <v>4</v>
      </c>
      <c r="L5" s="19">
        <v>441478.07</v>
      </c>
      <c r="M5" s="21">
        <v>81419</v>
      </c>
      <c r="N5" s="23">
        <v>45436</v>
      </c>
      <c r="O5" s="30" t="s">
        <v>61</v>
      </c>
      <c r="R5" s="17"/>
    </row>
    <row r="6" spans="1:18" s="24" customFormat="1" ht="24.95" customHeight="1" x14ac:dyDescent="0.2">
      <c r="A6" s="17">
        <v>4</v>
      </c>
      <c r="B6" s="21">
        <v>3</v>
      </c>
      <c r="C6" s="18" t="s">
        <v>79</v>
      </c>
      <c r="D6" s="19">
        <v>16253.79</v>
      </c>
      <c r="E6" s="19">
        <v>24125.38</v>
      </c>
      <c r="F6" s="20">
        <f t="shared" si="1"/>
        <v>-0.32627838400887366</v>
      </c>
      <c r="G6" s="21">
        <v>2398</v>
      </c>
      <c r="H6" s="22">
        <v>175</v>
      </c>
      <c r="I6" s="22">
        <f t="shared" si="0"/>
        <v>13.702857142857143</v>
      </c>
      <c r="J6" s="22">
        <v>13</v>
      </c>
      <c r="K6" s="22">
        <v>2</v>
      </c>
      <c r="L6" s="19">
        <v>42079.03</v>
      </c>
      <c r="M6" s="21">
        <v>6385</v>
      </c>
      <c r="N6" s="23">
        <v>45450</v>
      </c>
      <c r="O6" s="30" t="s">
        <v>12</v>
      </c>
      <c r="R6" s="17"/>
    </row>
    <row r="7" spans="1:18" s="24" customFormat="1" ht="24.95" customHeight="1" x14ac:dyDescent="0.2">
      <c r="A7" s="17">
        <v>5</v>
      </c>
      <c r="B7" s="21">
        <v>5</v>
      </c>
      <c r="C7" s="18" t="s">
        <v>28</v>
      </c>
      <c r="D7" s="19">
        <v>11347</v>
      </c>
      <c r="E7" s="19">
        <v>19028.46</v>
      </c>
      <c r="F7" s="20">
        <f t="shared" si="1"/>
        <v>-0.40368269423799924</v>
      </c>
      <c r="G7" s="21">
        <v>1605</v>
      </c>
      <c r="H7" s="22">
        <v>113</v>
      </c>
      <c r="I7" s="22">
        <f t="shared" si="0"/>
        <v>14.20353982300885</v>
      </c>
      <c r="J7" s="22">
        <v>13</v>
      </c>
      <c r="K7" s="22">
        <v>4</v>
      </c>
      <c r="L7" s="19">
        <v>104953.38</v>
      </c>
      <c r="M7" s="21">
        <v>14186</v>
      </c>
      <c r="N7" s="23">
        <v>45436</v>
      </c>
      <c r="O7" s="30" t="s">
        <v>12</v>
      </c>
      <c r="R7" s="17"/>
    </row>
    <row r="8" spans="1:18" s="24" customFormat="1" ht="24.95" customHeight="1" x14ac:dyDescent="0.2">
      <c r="A8" s="17">
        <v>6</v>
      </c>
      <c r="B8" s="21">
        <v>7</v>
      </c>
      <c r="C8" s="25" t="s">
        <v>30</v>
      </c>
      <c r="D8" s="28">
        <v>6700.73</v>
      </c>
      <c r="E8" s="28">
        <v>9875.94</v>
      </c>
      <c r="F8" s="20">
        <f t="shared" si="1"/>
        <v>-0.32150964870179455</v>
      </c>
      <c r="G8" s="29">
        <v>995</v>
      </c>
      <c r="H8" s="21">
        <v>92</v>
      </c>
      <c r="I8" s="22">
        <f t="shared" si="0"/>
        <v>10.815217391304348</v>
      </c>
      <c r="J8" s="22">
        <v>9</v>
      </c>
      <c r="K8" s="22">
        <v>6</v>
      </c>
      <c r="L8" s="28">
        <v>115256.46</v>
      </c>
      <c r="M8" s="29">
        <v>16517</v>
      </c>
      <c r="N8" s="23">
        <v>45422</v>
      </c>
      <c r="O8" s="53" t="s">
        <v>18</v>
      </c>
      <c r="R8" s="17"/>
    </row>
    <row r="9" spans="1:18" s="24" customFormat="1" ht="24.95" customHeight="1" x14ac:dyDescent="0.2">
      <c r="A9" s="17">
        <v>7</v>
      </c>
      <c r="B9" s="21">
        <v>8</v>
      </c>
      <c r="C9" s="18" t="s">
        <v>31</v>
      </c>
      <c r="D9" s="19">
        <v>6030.38</v>
      </c>
      <c r="E9" s="19">
        <v>7734.77</v>
      </c>
      <c r="F9" s="20">
        <f t="shared" si="1"/>
        <v>-0.22035432210653971</v>
      </c>
      <c r="G9" s="21">
        <v>843</v>
      </c>
      <c r="H9" s="22">
        <v>53</v>
      </c>
      <c r="I9" s="22">
        <f t="shared" si="0"/>
        <v>15.90566037735849</v>
      </c>
      <c r="J9" s="22">
        <v>6</v>
      </c>
      <c r="K9" s="22">
        <v>6</v>
      </c>
      <c r="L9" s="19">
        <v>91157.68</v>
      </c>
      <c r="M9" s="21">
        <v>13226</v>
      </c>
      <c r="N9" s="23">
        <v>45422</v>
      </c>
      <c r="O9" s="30" t="s">
        <v>61</v>
      </c>
      <c r="R9" s="17"/>
    </row>
    <row r="10" spans="1:18" s="24" customFormat="1" ht="24.95" customHeight="1" x14ac:dyDescent="0.2">
      <c r="A10" s="17">
        <v>8</v>
      </c>
      <c r="B10" s="21">
        <v>4</v>
      </c>
      <c r="C10" s="25" t="s">
        <v>113</v>
      </c>
      <c r="D10" s="28">
        <v>5230.18</v>
      </c>
      <c r="E10" s="28">
        <v>20170.259999999998</v>
      </c>
      <c r="F10" s="20">
        <f t="shared" si="1"/>
        <v>-0.74069843422940507</v>
      </c>
      <c r="G10" s="29">
        <v>999</v>
      </c>
      <c r="H10" s="21">
        <v>130</v>
      </c>
      <c r="I10" s="22">
        <f t="shared" si="0"/>
        <v>7.6846153846153848</v>
      </c>
      <c r="J10" s="22">
        <v>12</v>
      </c>
      <c r="K10" s="22">
        <v>5</v>
      </c>
      <c r="L10" s="28">
        <v>95445.19</v>
      </c>
      <c r="M10" s="29">
        <v>18734</v>
      </c>
      <c r="N10" s="23">
        <v>45429</v>
      </c>
      <c r="O10" s="30" t="s">
        <v>62</v>
      </c>
      <c r="R10" s="17"/>
    </row>
    <row r="11" spans="1:18" s="24" customFormat="1" ht="24.75" customHeight="1" x14ac:dyDescent="0.2">
      <c r="A11" s="17">
        <v>9</v>
      </c>
      <c r="B11" s="21">
        <v>11</v>
      </c>
      <c r="C11" s="18" t="s">
        <v>29</v>
      </c>
      <c r="D11" s="19">
        <v>4169.1000000000004</v>
      </c>
      <c r="E11" s="19">
        <v>3952.41</v>
      </c>
      <c r="F11" s="20">
        <f t="shared" si="1"/>
        <v>5.482477779380189E-2</v>
      </c>
      <c r="G11" s="21">
        <v>611</v>
      </c>
      <c r="H11" s="22">
        <v>45</v>
      </c>
      <c r="I11" s="22">
        <f t="shared" si="0"/>
        <v>13.577777777777778</v>
      </c>
      <c r="J11" s="22">
        <v>6</v>
      </c>
      <c r="K11" s="22">
        <v>4</v>
      </c>
      <c r="L11" s="19">
        <v>26550.05</v>
      </c>
      <c r="M11" s="21">
        <v>3979</v>
      </c>
      <c r="N11" s="23">
        <v>45436</v>
      </c>
      <c r="O11" s="30" t="s">
        <v>11</v>
      </c>
      <c r="R11" s="17"/>
    </row>
    <row r="12" spans="1:18" s="24" customFormat="1" ht="24.95" customHeight="1" x14ac:dyDescent="0.2">
      <c r="A12" s="17">
        <v>10</v>
      </c>
      <c r="B12" s="21">
        <v>9</v>
      </c>
      <c r="C12" s="25" t="s">
        <v>41</v>
      </c>
      <c r="D12" s="28">
        <v>2843.78</v>
      </c>
      <c r="E12" s="28">
        <v>6721.69</v>
      </c>
      <c r="F12" s="20">
        <f t="shared" si="1"/>
        <v>-0.57692485074438116</v>
      </c>
      <c r="G12" s="29">
        <v>422</v>
      </c>
      <c r="H12" s="21">
        <v>53</v>
      </c>
      <c r="I12" s="22">
        <f t="shared" si="0"/>
        <v>7.9622641509433958</v>
      </c>
      <c r="J12" s="22">
        <v>8</v>
      </c>
      <c r="K12" s="22">
        <v>3</v>
      </c>
      <c r="L12" s="28">
        <v>20718.61</v>
      </c>
      <c r="M12" s="29">
        <v>3135</v>
      </c>
      <c r="N12" s="23">
        <v>45443</v>
      </c>
      <c r="O12" s="53" t="s">
        <v>19</v>
      </c>
      <c r="R12" s="17"/>
    </row>
    <row r="13" spans="1:18" s="24" customFormat="1" ht="24.95" customHeight="1" x14ac:dyDescent="0.2">
      <c r="A13" s="17">
        <v>11</v>
      </c>
      <c r="B13" s="21">
        <v>13</v>
      </c>
      <c r="C13" s="18" t="s">
        <v>33</v>
      </c>
      <c r="D13" s="19">
        <v>2222.9</v>
      </c>
      <c r="E13" s="19">
        <v>2683.51</v>
      </c>
      <c r="F13" s="20">
        <f t="shared" si="1"/>
        <v>-0.17164459979653518</v>
      </c>
      <c r="G13" s="21">
        <v>336</v>
      </c>
      <c r="H13" s="22">
        <v>22</v>
      </c>
      <c r="I13" s="22">
        <f t="shared" si="0"/>
        <v>15.272727272727273</v>
      </c>
      <c r="J13" s="22">
        <v>4</v>
      </c>
      <c r="K13" s="22">
        <v>7</v>
      </c>
      <c r="L13" s="19">
        <v>90708.11</v>
      </c>
      <c r="M13" s="21">
        <v>13375</v>
      </c>
      <c r="N13" s="23">
        <v>45415</v>
      </c>
      <c r="O13" s="30" t="s">
        <v>12</v>
      </c>
      <c r="R13" s="17"/>
    </row>
    <row r="14" spans="1:18" s="24" customFormat="1" ht="24.95" customHeight="1" x14ac:dyDescent="0.2">
      <c r="A14" s="17">
        <v>12</v>
      </c>
      <c r="B14" s="21">
        <v>10</v>
      </c>
      <c r="C14" s="18" t="s">
        <v>35</v>
      </c>
      <c r="D14" s="19">
        <v>2174.9899999999998</v>
      </c>
      <c r="E14" s="19">
        <v>4730.8500000000004</v>
      </c>
      <c r="F14" s="20">
        <f t="shared" si="1"/>
        <v>-0.5402538655844088</v>
      </c>
      <c r="G14" s="21">
        <v>378</v>
      </c>
      <c r="H14" s="22">
        <v>64</v>
      </c>
      <c r="I14" s="22">
        <f t="shared" si="0"/>
        <v>5.90625</v>
      </c>
      <c r="J14" s="22">
        <v>7</v>
      </c>
      <c r="K14" s="22">
        <v>15</v>
      </c>
      <c r="L14" s="19">
        <v>871196.71</v>
      </c>
      <c r="M14" s="21">
        <v>150989</v>
      </c>
      <c r="N14" s="23">
        <v>45359</v>
      </c>
      <c r="O14" s="30" t="s">
        <v>63</v>
      </c>
      <c r="R14" s="17"/>
    </row>
    <row r="15" spans="1:18" s="24" customFormat="1" ht="24.95" customHeight="1" x14ac:dyDescent="0.2">
      <c r="A15" s="17">
        <v>13</v>
      </c>
      <c r="B15" s="21">
        <v>15</v>
      </c>
      <c r="C15" s="18" t="s">
        <v>93</v>
      </c>
      <c r="D15" s="19">
        <v>1699.28</v>
      </c>
      <c r="E15" s="19">
        <v>1602.89</v>
      </c>
      <c r="F15" s="20">
        <f t="shared" si="1"/>
        <v>6.013513091977607E-2</v>
      </c>
      <c r="G15" s="21">
        <v>317</v>
      </c>
      <c r="H15" s="22">
        <v>20</v>
      </c>
      <c r="I15" s="22">
        <f t="shared" si="0"/>
        <v>15.85</v>
      </c>
      <c r="J15" s="22">
        <v>10</v>
      </c>
      <c r="K15" s="22">
        <v>2</v>
      </c>
      <c r="L15" s="19">
        <v>5051.3900000000003</v>
      </c>
      <c r="M15" s="21">
        <v>873</v>
      </c>
      <c r="N15" s="23">
        <v>45450</v>
      </c>
      <c r="O15" s="30" t="s">
        <v>82</v>
      </c>
      <c r="R15" s="17"/>
    </row>
    <row r="16" spans="1:18" s="24" customFormat="1" ht="24.95" customHeight="1" x14ac:dyDescent="0.2">
      <c r="A16" s="17">
        <v>14</v>
      </c>
      <c r="B16" s="21" t="s">
        <v>17</v>
      </c>
      <c r="C16" s="18" t="s">
        <v>115</v>
      </c>
      <c r="D16" s="19">
        <v>1696.78</v>
      </c>
      <c r="E16" s="20" t="s">
        <v>15</v>
      </c>
      <c r="F16" s="20" t="s">
        <v>15</v>
      </c>
      <c r="G16" s="21">
        <v>281</v>
      </c>
      <c r="H16" s="22">
        <v>42</v>
      </c>
      <c r="I16" s="22">
        <f t="shared" si="0"/>
        <v>6.6904761904761907</v>
      </c>
      <c r="J16" s="22">
        <v>10</v>
      </c>
      <c r="K16" s="22">
        <v>1</v>
      </c>
      <c r="L16" s="19">
        <v>1669.78</v>
      </c>
      <c r="M16" s="21">
        <v>281</v>
      </c>
      <c r="N16" s="23">
        <v>45457</v>
      </c>
      <c r="O16" s="30" t="s">
        <v>116</v>
      </c>
      <c r="R16" s="17"/>
    </row>
    <row r="17" spans="1:19" s="24" customFormat="1" ht="24.95" customHeight="1" x14ac:dyDescent="0.2">
      <c r="A17" s="17">
        <v>15</v>
      </c>
      <c r="B17" s="19" t="s">
        <v>15</v>
      </c>
      <c r="C17" s="18" t="s">
        <v>83</v>
      </c>
      <c r="D17" s="19">
        <v>1232.9000000000001</v>
      </c>
      <c r="E17" s="19" t="s">
        <v>15</v>
      </c>
      <c r="F17" s="19" t="s">
        <v>15</v>
      </c>
      <c r="G17" s="21">
        <v>227</v>
      </c>
      <c r="H17" s="22">
        <v>6</v>
      </c>
      <c r="I17" s="22">
        <f t="shared" si="0"/>
        <v>37.833333333333336</v>
      </c>
      <c r="J17" s="22">
        <v>5</v>
      </c>
      <c r="K17" s="22" t="s">
        <v>15</v>
      </c>
      <c r="L17" s="19">
        <v>11381.99</v>
      </c>
      <c r="M17" s="21">
        <v>1938</v>
      </c>
      <c r="N17" s="23">
        <v>45387</v>
      </c>
      <c r="O17" s="30" t="s">
        <v>82</v>
      </c>
      <c r="R17" s="17"/>
    </row>
    <row r="18" spans="1:19" s="24" customFormat="1" ht="24.95" customHeight="1" x14ac:dyDescent="0.2">
      <c r="A18" s="17">
        <v>16</v>
      </c>
      <c r="B18" s="21">
        <v>12</v>
      </c>
      <c r="C18" s="18" t="s">
        <v>34</v>
      </c>
      <c r="D18" s="19">
        <v>1142.6099999999999</v>
      </c>
      <c r="E18" s="19">
        <v>3553.99</v>
      </c>
      <c r="F18" s="20">
        <f>(D18-E18)/E18</f>
        <v>-0.67849937675682837</v>
      </c>
      <c r="G18" s="21">
        <v>187</v>
      </c>
      <c r="H18" s="22">
        <v>26</v>
      </c>
      <c r="I18" s="22">
        <f t="shared" si="0"/>
        <v>7.1923076923076925</v>
      </c>
      <c r="J18" s="22">
        <v>8</v>
      </c>
      <c r="K18" s="22">
        <v>2</v>
      </c>
      <c r="L18" s="19">
        <v>8668.6</v>
      </c>
      <c r="M18" s="21">
        <v>1239</v>
      </c>
      <c r="N18" s="23">
        <v>45450</v>
      </c>
      <c r="O18" s="30" t="s">
        <v>14</v>
      </c>
      <c r="R18" s="17"/>
    </row>
    <row r="19" spans="1:19" s="24" customFormat="1" ht="24.95" customHeight="1" x14ac:dyDescent="0.2">
      <c r="A19" s="17">
        <v>17</v>
      </c>
      <c r="B19" s="21">
        <v>16</v>
      </c>
      <c r="C19" s="18" t="s">
        <v>32</v>
      </c>
      <c r="D19" s="19">
        <v>879.07</v>
      </c>
      <c r="E19" s="19">
        <v>1148.78</v>
      </c>
      <c r="F19" s="20">
        <f>(D19-E19)/E19</f>
        <v>-0.23477950521422722</v>
      </c>
      <c r="G19" s="21">
        <v>146</v>
      </c>
      <c r="H19" s="22">
        <v>15</v>
      </c>
      <c r="I19" s="22">
        <f t="shared" si="0"/>
        <v>9.7333333333333325</v>
      </c>
      <c r="J19" s="22">
        <v>2</v>
      </c>
      <c r="K19" s="22">
        <v>8</v>
      </c>
      <c r="L19" s="19">
        <v>103661.67</v>
      </c>
      <c r="M19" s="21">
        <v>14884</v>
      </c>
      <c r="N19" s="23">
        <v>45408</v>
      </c>
      <c r="O19" s="30" t="s">
        <v>63</v>
      </c>
      <c r="R19" s="17"/>
    </row>
    <row r="20" spans="1:19" s="24" customFormat="1" ht="24.95" customHeight="1" x14ac:dyDescent="0.2">
      <c r="A20" s="17">
        <v>18</v>
      </c>
      <c r="B20" s="22" t="s">
        <v>15</v>
      </c>
      <c r="C20" s="18" t="s">
        <v>117</v>
      </c>
      <c r="D20" s="19">
        <v>847</v>
      </c>
      <c r="E20" s="19" t="s">
        <v>15</v>
      </c>
      <c r="F20" s="20" t="s">
        <v>15</v>
      </c>
      <c r="G20" s="21">
        <v>426</v>
      </c>
      <c r="H20" s="22">
        <v>28</v>
      </c>
      <c r="I20" s="22">
        <f t="shared" si="0"/>
        <v>15.214285714285714</v>
      </c>
      <c r="J20" s="17">
        <v>4</v>
      </c>
      <c r="K20" s="22" t="s">
        <v>15</v>
      </c>
      <c r="L20" s="19">
        <v>43041.82</v>
      </c>
      <c r="M20" s="21">
        <v>8790</v>
      </c>
      <c r="N20" s="23">
        <v>45289</v>
      </c>
      <c r="O20" s="30" t="s">
        <v>14</v>
      </c>
      <c r="R20" s="17"/>
    </row>
    <row r="21" spans="1:19" s="24" customFormat="1" ht="24.95" customHeight="1" x14ac:dyDescent="0.2">
      <c r="A21" s="17">
        <v>19</v>
      </c>
      <c r="B21" s="22" t="s">
        <v>15</v>
      </c>
      <c r="C21" s="18" t="s">
        <v>124</v>
      </c>
      <c r="D21" s="19">
        <v>835</v>
      </c>
      <c r="E21" s="19" t="s">
        <v>15</v>
      </c>
      <c r="F21" s="20" t="s">
        <v>15</v>
      </c>
      <c r="G21" s="21">
        <v>123</v>
      </c>
      <c r="H21" s="22">
        <v>1</v>
      </c>
      <c r="I21" s="22">
        <f t="shared" si="0"/>
        <v>123</v>
      </c>
      <c r="J21" s="22">
        <v>1</v>
      </c>
      <c r="K21" s="22" t="s">
        <v>15</v>
      </c>
      <c r="L21" s="19">
        <v>34018.25</v>
      </c>
      <c r="M21" s="21">
        <v>5233</v>
      </c>
      <c r="N21" s="23">
        <v>45275</v>
      </c>
      <c r="O21" s="30" t="s">
        <v>25</v>
      </c>
      <c r="R21" s="17"/>
    </row>
    <row r="22" spans="1:19" s="24" customFormat="1" ht="24.75" customHeight="1" x14ac:dyDescent="0.2">
      <c r="A22" s="17">
        <v>20</v>
      </c>
      <c r="B22" s="22" t="s">
        <v>15</v>
      </c>
      <c r="C22" s="18" t="s">
        <v>118</v>
      </c>
      <c r="D22" s="19">
        <v>616.55999999999995</v>
      </c>
      <c r="E22" s="19" t="s">
        <v>15</v>
      </c>
      <c r="F22" s="20" t="s">
        <v>15</v>
      </c>
      <c r="G22" s="21">
        <v>161</v>
      </c>
      <c r="H22" s="22">
        <v>28</v>
      </c>
      <c r="I22" s="22">
        <f t="shared" si="0"/>
        <v>5.75</v>
      </c>
      <c r="J22" s="17">
        <v>4</v>
      </c>
      <c r="K22" s="22" t="s">
        <v>15</v>
      </c>
      <c r="L22" s="19">
        <v>69789.329999999987</v>
      </c>
      <c r="M22" s="21">
        <v>13823</v>
      </c>
      <c r="N22" s="23">
        <v>45338</v>
      </c>
      <c r="O22" s="30" t="s">
        <v>14</v>
      </c>
      <c r="R22" s="17"/>
    </row>
    <row r="23" spans="1:19" s="27" customFormat="1" ht="24.75" customHeight="1" x14ac:dyDescent="0.15">
      <c r="A23" s="17">
        <v>21</v>
      </c>
      <c r="B23" s="21">
        <v>24</v>
      </c>
      <c r="C23" s="25" t="s">
        <v>53</v>
      </c>
      <c r="D23" s="19">
        <v>530</v>
      </c>
      <c r="E23" s="19">
        <v>320</v>
      </c>
      <c r="F23" s="20">
        <f>(D23-E23)/E23</f>
        <v>0.65625</v>
      </c>
      <c r="G23" s="21">
        <v>106</v>
      </c>
      <c r="H23" s="17">
        <v>1</v>
      </c>
      <c r="I23" s="22">
        <f t="shared" si="0"/>
        <v>106</v>
      </c>
      <c r="J23" s="17">
        <v>1</v>
      </c>
      <c r="K23" s="22" t="s">
        <v>15</v>
      </c>
      <c r="L23" s="19">
        <v>1561.51</v>
      </c>
      <c r="M23" s="21">
        <v>310</v>
      </c>
      <c r="N23" s="23">
        <v>45401</v>
      </c>
      <c r="O23" s="53" t="s">
        <v>63</v>
      </c>
      <c r="R23" s="17"/>
      <c r="S23" s="24"/>
    </row>
    <row r="24" spans="1:19" s="27" customFormat="1" ht="24.95" customHeight="1" x14ac:dyDescent="0.15">
      <c r="A24" s="17">
        <v>22</v>
      </c>
      <c r="B24" s="21">
        <v>25</v>
      </c>
      <c r="C24" s="18" t="s">
        <v>84</v>
      </c>
      <c r="D24" s="19">
        <v>504.4</v>
      </c>
      <c r="E24" s="19">
        <v>297.8</v>
      </c>
      <c r="F24" s="20">
        <f>(D24-E24)/E24</f>
        <v>0.69375419744795153</v>
      </c>
      <c r="G24" s="21">
        <v>89</v>
      </c>
      <c r="H24" s="22">
        <v>12</v>
      </c>
      <c r="I24" s="22">
        <f t="shared" si="0"/>
        <v>7.416666666666667</v>
      </c>
      <c r="J24" s="22">
        <v>3</v>
      </c>
      <c r="K24" s="22" t="s">
        <v>15</v>
      </c>
      <c r="L24" s="19">
        <v>11143.25</v>
      </c>
      <c r="M24" s="21">
        <v>1777</v>
      </c>
      <c r="N24" s="23">
        <v>45408</v>
      </c>
      <c r="O24" s="30" t="s">
        <v>82</v>
      </c>
      <c r="R24" s="17"/>
      <c r="S24" s="24"/>
    </row>
    <row r="25" spans="1:19" s="27" customFormat="1" ht="24.75" customHeight="1" x14ac:dyDescent="0.15">
      <c r="A25" s="17">
        <v>23</v>
      </c>
      <c r="B25" s="22" t="s">
        <v>15</v>
      </c>
      <c r="C25" s="18" t="s">
        <v>122</v>
      </c>
      <c r="D25" s="19">
        <v>444</v>
      </c>
      <c r="E25" s="19" t="s">
        <v>15</v>
      </c>
      <c r="F25" s="20" t="s">
        <v>15</v>
      </c>
      <c r="G25" s="21">
        <v>111</v>
      </c>
      <c r="H25" s="22">
        <v>1</v>
      </c>
      <c r="I25" s="22">
        <f t="shared" si="0"/>
        <v>111</v>
      </c>
      <c r="J25" s="22">
        <v>1</v>
      </c>
      <c r="K25" s="22" t="s">
        <v>15</v>
      </c>
      <c r="L25" s="19">
        <v>43174.09</v>
      </c>
      <c r="M25" s="21">
        <v>7655</v>
      </c>
      <c r="N25" s="23">
        <v>45156</v>
      </c>
      <c r="O25" s="30" t="s">
        <v>123</v>
      </c>
      <c r="R25" s="17"/>
      <c r="S25" s="24"/>
    </row>
    <row r="26" spans="1:19" s="27" customFormat="1" ht="24.75" customHeight="1" x14ac:dyDescent="0.15">
      <c r="A26" s="17">
        <v>24</v>
      </c>
      <c r="B26" s="21">
        <v>14</v>
      </c>
      <c r="C26" s="18" t="s">
        <v>37</v>
      </c>
      <c r="D26" s="19">
        <v>430.51</v>
      </c>
      <c r="E26" s="19">
        <v>1895.04</v>
      </c>
      <c r="F26" s="20">
        <f t="shared" ref="F26:F32" si="2">(D26-E26)/E26</f>
        <v>-0.77282273725092876</v>
      </c>
      <c r="G26" s="21">
        <v>99</v>
      </c>
      <c r="H26" s="22">
        <v>10</v>
      </c>
      <c r="I26" s="22">
        <f t="shared" si="0"/>
        <v>9.9</v>
      </c>
      <c r="J26" s="22">
        <v>4</v>
      </c>
      <c r="K26" s="38">
        <v>9</v>
      </c>
      <c r="L26" s="19">
        <v>100193.86</v>
      </c>
      <c r="M26" s="21">
        <v>19198</v>
      </c>
      <c r="N26" s="23">
        <v>45401</v>
      </c>
      <c r="O26" s="30" t="s">
        <v>14</v>
      </c>
    </row>
    <row r="27" spans="1:19" s="27" customFormat="1" ht="24.75" customHeight="1" x14ac:dyDescent="0.15">
      <c r="A27" s="17">
        <v>25</v>
      </c>
      <c r="B27" s="21">
        <v>20</v>
      </c>
      <c r="C27" s="25" t="s">
        <v>73</v>
      </c>
      <c r="D27" s="19">
        <v>427</v>
      </c>
      <c r="E27" s="19">
        <v>493.7</v>
      </c>
      <c r="F27" s="20">
        <f t="shared" si="2"/>
        <v>-0.13510228883937611</v>
      </c>
      <c r="G27" s="21">
        <v>120</v>
      </c>
      <c r="H27" s="17">
        <v>8</v>
      </c>
      <c r="I27" s="22">
        <f t="shared" si="0"/>
        <v>15</v>
      </c>
      <c r="J27" s="22">
        <v>3</v>
      </c>
      <c r="K27" s="22">
        <v>3</v>
      </c>
      <c r="L27" s="19">
        <v>1209.3</v>
      </c>
      <c r="M27" s="21">
        <v>342</v>
      </c>
      <c r="N27" s="23">
        <v>45443</v>
      </c>
      <c r="O27" s="53" t="s">
        <v>68</v>
      </c>
    </row>
    <row r="28" spans="1:19" s="27" customFormat="1" ht="24.75" customHeight="1" x14ac:dyDescent="0.15">
      <c r="A28" s="17">
        <v>26</v>
      </c>
      <c r="B28" s="21">
        <v>19</v>
      </c>
      <c r="C28" s="18" t="s">
        <v>38</v>
      </c>
      <c r="D28" s="28">
        <v>424.2</v>
      </c>
      <c r="E28" s="28">
        <v>562.70000000000005</v>
      </c>
      <c r="F28" s="20">
        <f t="shared" si="2"/>
        <v>-0.24613470765949894</v>
      </c>
      <c r="G28" s="29">
        <v>71</v>
      </c>
      <c r="H28" s="21">
        <v>15</v>
      </c>
      <c r="I28" s="22">
        <f t="shared" si="0"/>
        <v>4.7333333333333334</v>
      </c>
      <c r="J28" s="22">
        <v>6</v>
      </c>
      <c r="K28" s="22">
        <v>3</v>
      </c>
      <c r="L28" s="28">
        <v>4821.91</v>
      </c>
      <c r="M28" s="29">
        <v>823</v>
      </c>
      <c r="N28" s="23">
        <v>45443</v>
      </c>
      <c r="O28" s="30" t="s">
        <v>64</v>
      </c>
    </row>
    <row r="29" spans="1:19" s="27" customFormat="1" ht="24.75" customHeight="1" x14ac:dyDescent="0.15">
      <c r="A29" s="17">
        <v>27</v>
      </c>
      <c r="B29" s="19" t="s">
        <v>15</v>
      </c>
      <c r="C29" s="18" t="s">
        <v>94</v>
      </c>
      <c r="D29" s="19">
        <v>263</v>
      </c>
      <c r="E29" s="19">
        <v>426.4</v>
      </c>
      <c r="F29" s="20">
        <f t="shared" si="2"/>
        <v>-0.38320825515947465</v>
      </c>
      <c r="G29" s="21">
        <v>69</v>
      </c>
      <c r="H29" s="22">
        <v>2</v>
      </c>
      <c r="I29" s="22">
        <f t="shared" si="0"/>
        <v>34.5</v>
      </c>
      <c r="J29" s="22">
        <v>1</v>
      </c>
      <c r="K29" s="22" t="s">
        <v>15</v>
      </c>
      <c r="L29" s="19">
        <v>4943.7099999999991</v>
      </c>
      <c r="M29" s="21">
        <v>1146</v>
      </c>
      <c r="N29" s="23">
        <v>45422</v>
      </c>
      <c r="O29" s="30" t="s">
        <v>95</v>
      </c>
    </row>
    <row r="30" spans="1:19" s="27" customFormat="1" ht="24.75" customHeight="1" x14ac:dyDescent="0.15">
      <c r="A30" s="17">
        <v>28</v>
      </c>
      <c r="B30" s="21">
        <v>40</v>
      </c>
      <c r="C30" s="18" t="s">
        <v>81</v>
      </c>
      <c r="D30" s="19">
        <v>244</v>
      </c>
      <c r="E30" s="19">
        <v>106</v>
      </c>
      <c r="F30" s="20">
        <f t="shared" si="2"/>
        <v>1.3018867924528301</v>
      </c>
      <c r="G30" s="21">
        <v>49</v>
      </c>
      <c r="H30" s="22">
        <v>5</v>
      </c>
      <c r="I30" s="22">
        <f t="shared" si="0"/>
        <v>9.8000000000000007</v>
      </c>
      <c r="J30" s="22">
        <v>3</v>
      </c>
      <c r="K30" s="22" t="s">
        <v>15</v>
      </c>
      <c r="L30" s="19">
        <v>3971.7000000000003</v>
      </c>
      <c r="M30" s="21">
        <v>734</v>
      </c>
      <c r="N30" s="23">
        <v>45415</v>
      </c>
      <c r="O30" s="30" t="s">
        <v>82</v>
      </c>
    </row>
    <row r="31" spans="1:19" s="27" customFormat="1" ht="24.75" customHeight="1" x14ac:dyDescent="0.15">
      <c r="A31" s="17">
        <v>29</v>
      </c>
      <c r="B31" s="21">
        <v>23</v>
      </c>
      <c r="C31" s="18" t="s">
        <v>47</v>
      </c>
      <c r="D31" s="19">
        <v>223.25</v>
      </c>
      <c r="E31" s="19">
        <v>324.48</v>
      </c>
      <c r="F31" s="20">
        <f t="shared" si="2"/>
        <v>-0.31197608481262329</v>
      </c>
      <c r="G31" s="21">
        <v>65</v>
      </c>
      <c r="H31" s="21">
        <v>2</v>
      </c>
      <c r="I31" s="22">
        <f t="shared" si="0"/>
        <v>32.5</v>
      </c>
      <c r="J31" s="22">
        <v>2</v>
      </c>
      <c r="K31" s="22" t="s">
        <v>15</v>
      </c>
      <c r="L31" s="19">
        <v>23638.76</v>
      </c>
      <c r="M31" s="21">
        <v>3868</v>
      </c>
      <c r="N31" s="23">
        <v>45359</v>
      </c>
      <c r="O31" s="30" t="s">
        <v>66</v>
      </c>
    </row>
    <row r="32" spans="1:19" s="27" customFormat="1" ht="24.75" customHeight="1" x14ac:dyDescent="0.15">
      <c r="A32" s="17">
        <v>30</v>
      </c>
      <c r="B32" s="21">
        <v>45</v>
      </c>
      <c r="C32" s="25" t="s">
        <v>51</v>
      </c>
      <c r="D32" s="19">
        <v>214</v>
      </c>
      <c r="E32" s="19">
        <v>79</v>
      </c>
      <c r="F32" s="20">
        <f t="shared" si="2"/>
        <v>1.7088607594936709</v>
      </c>
      <c r="G32" s="21">
        <v>38</v>
      </c>
      <c r="H32" s="22">
        <v>2</v>
      </c>
      <c r="I32" s="22">
        <f t="shared" si="0"/>
        <v>19</v>
      </c>
      <c r="J32" s="22">
        <v>1</v>
      </c>
      <c r="K32" s="22">
        <v>10</v>
      </c>
      <c r="L32" s="19">
        <v>76840.69</v>
      </c>
      <c r="M32" s="21">
        <v>11349</v>
      </c>
      <c r="N32" s="23">
        <v>45394</v>
      </c>
      <c r="O32" s="30" t="s">
        <v>63</v>
      </c>
    </row>
    <row r="33" spans="1:15" ht="24.95" customHeight="1" x14ac:dyDescent="0.15">
      <c r="A33" s="17">
        <v>31</v>
      </c>
      <c r="B33" s="22" t="s">
        <v>15</v>
      </c>
      <c r="C33" s="18" t="s">
        <v>121</v>
      </c>
      <c r="D33" s="19">
        <v>213.5</v>
      </c>
      <c r="E33" s="19" t="s">
        <v>15</v>
      </c>
      <c r="F33" s="20" t="s">
        <v>15</v>
      </c>
      <c r="G33" s="21">
        <v>68</v>
      </c>
      <c r="H33" s="22">
        <v>2</v>
      </c>
      <c r="I33" s="22">
        <f t="shared" si="0"/>
        <v>34</v>
      </c>
      <c r="J33" s="22">
        <v>1</v>
      </c>
      <c r="K33" s="22" t="s">
        <v>15</v>
      </c>
      <c r="L33" s="19">
        <v>65772.23</v>
      </c>
      <c r="M33" s="21">
        <v>12960</v>
      </c>
      <c r="N33" s="23">
        <v>45373</v>
      </c>
      <c r="O33" s="30" t="s">
        <v>66</v>
      </c>
    </row>
    <row r="34" spans="1:15" s="27" customFormat="1" ht="24.95" customHeight="1" x14ac:dyDescent="0.15">
      <c r="A34" s="17">
        <v>32</v>
      </c>
      <c r="B34" s="21">
        <v>39</v>
      </c>
      <c r="C34" s="25" t="s">
        <v>46</v>
      </c>
      <c r="D34" s="19">
        <v>209.1</v>
      </c>
      <c r="E34" s="19">
        <v>122.3</v>
      </c>
      <c r="F34" s="20">
        <f>(D34-E34)/E34</f>
        <v>0.70973017170891251</v>
      </c>
      <c r="G34" s="21">
        <v>36</v>
      </c>
      <c r="H34" s="22">
        <v>3</v>
      </c>
      <c r="I34" s="22">
        <f t="shared" si="0"/>
        <v>12</v>
      </c>
      <c r="J34" s="17">
        <v>3</v>
      </c>
      <c r="K34" s="22">
        <v>13</v>
      </c>
      <c r="L34" s="19">
        <v>66306.39</v>
      </c>
      <c r="M34" s="21">
        <v>10182</v>
      </c>
      <c r="N34" s="23">
        <v>45379</v>
      </c>
      <c r="O34" s="30" t="s">
        <v>25</v>
      </c>
    </row>
    <row r="35" spans="1:15" s="27" customFormat="1" ht="24.95" customHeight="1" x14ac:dyDescent="0.15">
      <c r="A35" s="17">
        <v>33</v>
      </c>
      <c r="B35" s="22" t="s">
        <v>15</v>
      </c>
      <c r="C35" s="25" t="s">
        <v>125</v>
      </c>
      <c r="D35" s="19">
        <v>206.4</v>
      </c>
      <c r="E35" s="19" t="s">
        <v>15</v>
      </c>
      <c r="F35" s="20" t="s">
        <v>15</v>
      </c>
      <c r="G35" s="21">
        <v>29</v>
      </c>
      <c r="H35" s="17">
        <v>2</v>
      </c>
      <c r="I35" s="22">
        <f t="shared" si="0"/>
        <v>14.5</v>
      </c>
      <c r="J35" s="17">
        <v>2</v>
      </c>
      <c r="K35" s="22" t="s">
        <v>15</v>
      </c>
      <c r="L35" s="19">
        <v>209394.3</v>
      </c>
      <c r="M35" s="21">
        <v>32362</v>
      </c>
      <c r="N35" s="23">
        <v>45191</v>
      </c>
      <c r="O35" s="53" t="s">
        <v>25</v>
      </c>
    </row>
    <row r="36" spans="1:15" s="27" customFormat="1" ht="24.95" customHeight="1" x14ac:dyDescent="0.15">
      <c r="A36" s="17">
        <v>34</v>
      </c>
      <c r="B36" s="21">
        <v>38</v>
      </c>
      <c r="C36" s="25" t="s">
        <v>44</v>
      </c>
      <c r="D36" s="19">
        <v>189.6</v>
      </c>
      <c r="E36" s="19">
        <v>136.4</v>
      </c>
      <c r="F36" s="20">
        <f>(D36-E36)/E36</f>
        <v>0.39002932551319636</v>
      </c>
      <c r="G36" s="21">
        <v>34</v>
      </c>
      <c r="H36" s="22">
        <v>2</v>
      </c>
      <c r="I36" s="22">
        <f t="shared" si="0"/>
        <v>17</v>
      </c>
      <c r="J36" s="22">
        <v>2</v>
      </c>
      <c r="K36" s="22">
        <v>13</v>
      </c>
      <c r="L36" s="19">
        <v>57990.5</v>
      </c>
      <c r="M36" s="21">
        <v>9134</v>
      </c>
      <c r="N36" s="23">
        <v>45379</v>
      </c>
      <c r="O36" s="35" t="s">
        <v>25</v>
      </c>
    </row>
    <row r="37" spans="1:15" s="27" customFormat="1" ht="24.95" customHeight="1" x14ac:dyDescent="0.15">
      <c r="A37" s="17">
        <v>35</v>
      </c>
      <c r="B37" s="21">
        <v>34</v>
      </c>
      <c r="C37" s="18" t="s">
        <v>104</v>
      </c>
      <c r="D37" s="19">
        <v>175.5</v>
      </c>
      <c r="E37" s="19">
        <v>167.3</v>
      </c>
      <c r="F37" s="20">
        <f>(D37-E37)/E37</f>
        <v>4.9013747758517565E-2</v>
      </c>
      <c r="G37" s="21">
        <v>94</v>
      </c>
      <c r="H37" s="21">
        <v>1</v>
      </c>
      <c r="I37" s="22">
        <f t="shared" si="0"/>
        <v>94</v>
      </c>
      <c r="J37" s="22">
        <v>1</v>
      </c>
      <c r="K37" s="22" t="s">
        <v>15</v>
      </c>
      <c r="L37" s="19">
        <v>136836.41</v>
      </c>
      <c r="M37" s="21">
        <v>26170</v>
      </c>
      <c r="N37" s="23">
        <v>45331</v>
      </c>
      <c r="O37" s="30" t="s">
        <v>11</v>
      </c>
    </row>
    <row r="38" spans="1:15" s="27" customFormat="1" ht="24.95" customHeight="1" x14ac:dyDescent="0.15">
      <c r="A38" s="17">
        <v>36</v>
      </c>
      <c r="B38" s="21">
        <v>29</v>
      </c>
      <c r="C38" s="18" t="s">
        <v>48</v>
      </c>
      <c r="D38" s="19">
        <v>126.61</v>
      </c>
      <c r="E38" s="19">
        <v>233</v>
      </c>
      <c r="F38" s="20">
        <f>(D38-E38)/E38</f>
        <v>-0.45660944206008586</v>
      </c>
      <c r="G38" s="21">
        <v>38</v>
      </c>
      <c r="H38" s="22">
        <v>1</v>
      </c>
      <c r="I38" s="22">
        <f t="shared" si="0"/>
        <v>38</v>
      </c>
      <c r="J38" s="22">
        <v>1</v>
      </c>
      <c r="K38" s="22" t="s">
        <v>15</v>
      </c>
      <c r="L38" s="19">
        <v>191670.57</v>
      </c>
      <c r="M38" s="21">
        <v>47866</v>
      </c>
      <c r="N38" s="23">
        <v>44659</v>
      </c>
      <c r="O38" s="30" t="s">
        <v>11</v>
      </c>
    </row>
    <row r="39" spans="1:15" s="27" customFormat="1" ht="24.95" customHeight="1" x14ac:dyDescent="0.15">
      <c r="A39" s="17">
        <v>37</v>
      </c>
      <c r="B39" s="22" t="s">
        <v>15</v>
      </c>
      <c r="C39" s="7" t="s">
        <v>39</v>
      </c>
      <c r="D39" s="8">
        <v>104</v>
      </c>
      <c r="E39" s="19" t="s">
        <v>15</v>
      </c>
      <c r="F39" s="20" t="s">
        <v>15</v>
      </c>
      <c r="G39" s="10">
        <v>26</v>
      </c>
      <c r="H39" s="11">
        <v>1</v>
      </c>
      <c r="I39" s="22">
        <f t="shared" si="0"/>
        <v>26</v>
      </c>
      <c r="J39" s="6">
        <v>1</v>
      </c>
      <c r="K39" s="22" t="s">
        <v>15</v>
      </c>
      <c r="L39" s="8">
        <v>6541.41</v>
      </c>
      <c r="M39" s="10">
        <v>1515</v>
      </c>
      <c r="N39" s="12">
        <v>45380</v>
      </c>
      <c r="O39" s="31" t="s">
        <v>14</v>
      </c>
    </row>
    <row r="40" spans="1:15" s="27" customFormat="1" ht="24.95" customHeight="1" x14ac:dyDescent="0.15">
      <c r="A40" s="17">
        <v>38</v>
      </c>
      <c r="B40" s="21">
        <v>35</v>
      </c>
      <c r="C40" s="18" t="s">
        <v>40</v>
      </c>
      <c r="D40" s="19">
        <v>90.6</v>
      </c>
      <c r="E40" s="19">
        <v>165.4</v>
      </c>
      <c r="F40" s="20">
        <f>(D40-E40)/E40</f>
        <v>-0.45223700120918991</v>
      </c>
      <c r="G40" s="21">
        <v>16</v>
      </c>
      <c r="H40" s="22">
        <v>4</v>
      </c>
      <c r="I40" s="22">
        <f t="shared" si="0"/>
        <v>4</v>
      </c>
      <c r="J40" s="22">
        <v>2</v>
      </c>
      <c r="K40" s="22">
        <v>5</v>
      </c>
      <c r="L40" s="19">
        <v>6409.26</v>
      </c>
      <c r="M40" s="21">
        <v>1143</v>
      </c>
      <c r="N40" s="23">
        <v>45429</v>
      </c>
      <c r="O40" s="30" t="s">
        <v>25</v>
      </c>
    </row>
    <row r="41" spans="1:15" s="27" customFormat="1" ht="24.95" customHeight="1" x14ac:dyDescent="0.15">
      <c r="A41" s="17">
        <v>39</v>
      </c>
      <c r="B41" s="21">
        <v>26</v>
      </c>
      <c r="C41" s="18" t="s">
        <v>87</v>
      </c>
      <c r="D41" s="19">
        <v>64.17</v>
      </c>
      <c r="E41" s="19">
        <v>289.49</v>
      </c>
      <c r="F41" s="20">
        <f>(D41-E41)/E41</f>
        <v>-0.77833431206604708</v>
      </c>
      <c r="G41" s="21">
        <v>20</v>
      </c>
      <c r="H41" s="22">
        <v>1</v>
      </c>
      <c r="I41" s="22">
        <f t="shared" si="0"/>
        <v>20</v>
      </c>
      <c r="J41" s="22">
        <v>1</v>
      </c>
      <c r="K41" s="22" t="s">
        <v>15</v>
      </c>
      <c r="L41" s="19">
        <v>237055.31</v>
      </c>
      <c r="M41" s="21">
        <v>51437</v>
      </c>
      <c r="N41" s="23">
        <v>44400</v>
      </c>
      <c r="O41" s="30" t="s">
        <v>18</v>
      </c>
    </row>
    <row r="42" spans="1:15" s="27" customFormat="1" ht="24.95" customHeight="1" x14ac:dyDescent="0.15">
      <c r="A42" s="17">
        <v>40</v>
      </c>
      <c r="B42" s="22" t="s">
        <v>15</v>
      </c>
      <c r="C42" s="18" t="s">
        <v>119</v>
      </c>
      <c r="D42" s="19">
        <v>42</v>
      </c>
      <c r="E42" s="19" t="s">
        <v>15</v>
      </c>
      <c r="F42" s="20" t="s">
        <v>15</v>
      </c>
      <c r="G42" s="21">
        <v>12</v>
      </c>
      <c r="H42" s="22">
        <v>1</v>
      </c>
      <c r="I42" s="22">
        <f t="shared" si="0"/>
        <v>12</v>
      </c>
      <c r="J42" s="22">
        <v>1</v>
      </c>
      <c r="K42" s="22" t="s">
        <v>15</v>
      </c>
      <c r="L42" s="19">
        <v>13329.310000000001</v>
      </c>
      <c r="M42" s="21">
        <v>2148</v>
      </c>
      <c r="N42" s="23">
        <v>45359</v>
      </c>
      <c r="O42" s="30" t="s">
        <v>14</v>
      </c>
    </row>
    <row r="43" spans="1:15" s="27" customFormat="1" ht="24.95" customHeight="1" x14ac:dyDescent="0.15">
      <c r="A43" s="17">
        <v>41</v>
      </c>
      <c r="B43" s="21" t="s">
        <v>23</v>
      </c>
      <c r="C43" s="18" t="s">
        <v>120</v>
      </c>
      <c r="D43" s="19">
        <v>22.8</v>
      </c>
      <c r="E43" s="19" t="s">
        <v>15</v>
      </c>
      <c r="F43" s="20" t="s">
        <v>15</v>
      </c>
      <c r="G43" s="21">
        <v>3</v>
      </c>
      <c r="H43" s="22">
        <v>1</v>
      </c>
      <c r="I43" s="22">
        <f t="shared" si="0"/>
        <v>3</v>
      </c>
      <c r="J43" s="22">
        <v>1</v>
      </c>
      <c r="K43" s="22">
        <v>1</v>
      </c>
      <c r="L43" s="19">
        <v>22.8</v>
      </c>
      <c r="M43" s="21">
        <v>3</v>
      </c>
      <c r="N43" s="23" t="s">
        <v>24</v>
      </c>
      <c r="O43" s="30" t="s">
        <v>14</v>
      </c>
    </row>
    <row r="44" spans="1:15" s="27" customFormat="1" ht="24.95" customHeight="1" x14ac:dyDescent="0.15">
      <c r="A44" s="17">
        <v>42</v>
      </c>
      <c r="B44" s="21">
        <v>44</v>
      </c>
      <c r="C44" s="18" t="s">
        <v>50</v>
      </c>
      <c r="D44" s="19">
        <v>12</v>
      </c>
      <c r="E44" s="19">
        <v>85</v>
      </c>
      <c r="F44" s="20">
        <f>(D44-E44)/E44</f>
        <v>-0.85882352941176465</v>
      </c>
      <c r="G44" s="21">
        <v>3</v>
      </c>
      <c r="H44" s="22">
        <v>1</v>
      </c>
      <c r="I44" s="22">
        <f t="shared" si="0"/>
        <v>3</v>
      </c>
      <c r="J44" s="22">
        <v>1</v>
      </c>
      <c r="K44" s="22">
        <v>8</v>
      </c>
      <c r="L44" s="19">
        <v>30607.53</v>
      </c>
      <c r="M44" s="21">
        <v>5942</v>
      </c>
      <c r="N44" s="23">
        <v>45408</v>
      </c>
      <c r="O44" s="30" t="s">
        <v>11</v>
      </c>
    </row>
    <row r="45" spans="1:15" s="44" customFormat="1" ht="24.95" customHeight="1" x14ac:dyDescent="0.2">
      <c r="A45" s="46" t="s">
        <v>26</v>
      </c>
      <c r="B45" s="57" t="s">
        <v>26</v>
      </c>
      <c r="C45" s="48" t="s">
        <v>127</v>
      </c>
      <c r="D45" s="49">
        <f>SUBTOTAL(109,Table13245[Pajamos 
(GBO)])</f>
        <v>559681.88000000012</v>
      </c>
      <c r="E45" s="49" t="s">
        <v>126</v>
      </c>
      <c r="F45" s="50">
        <f t="shared" ref="F45" si="3">(D45-E45)/E45</f>
        <v>0.58527204284933376</v>
      </c>
      <c r="G45" s="52">
        <f>SUBTOTAL(109,Table13245[Žiūrovų sk. 
(ADM)])</f>
        <v>91056</v>
      </c>
      <c r="H45" s="46"/>
      <c r="I45" s="46"/>
      <c r="J45" s="46"/>
      <c r="K45" s="46"/>
      <c r="L45" s="54"/>
      <c r="M45" s="46"/>
      <c r="N45" s="46"/>
      <c r="O45" s="46" t="s">
        <v>26</v>
      </c>
    </row>
    <row r="46" spans="1:15" ht="11.25" hidden="1" x14ac:dyDescent="0.15">
      <c r="F46" s="3"/>
      <c r="L46" s="2"/>
    </row>
    <row r="47" spans="1:15" ht="11.25" hidden="1" x14ac:dyDescent="0.15">
      <c r="F47" s="3"/>
      <c r="L47" s="2"/>
    </row>
    <row r="48" spans="1:15" ht="11.25" hidden="1" x14ac:dyDescent="0.15">
      <c r="F48" s="3"/>
      <c r="L48" s="2"/>
    </row>
    <row r="49" spans="6:12" ht="11.25" hidden="1" x14ac:dyDescent="0.15">
      <c r="F49" s="3"/>
      <c r="L49" s="2"/>
    </row>
    <row r="50" spans="6:12" ht="11.25" hidden="1" x14ac:dyDescent="0.15">
      <c r="F50" s="3"/>
      <c r="L50" s="2"/>
    </row>
    <row r="51" spans="6:12" ht="11.25" hidden="1" x14ac:dyDescent="0.15">
      <c r="F51" s="3"/>
      <c r="L51" s="2"/>
    </row>
    <row r="52" spans="6:12" ht="11.25" hidden="1" x14ac:dyDescent="0.15">
      <c r="F52" s="3"/>
      <c r="L52" s="2"/>
    </row>
    <row r="53" spans="6:12" ht="11.25" hidden="1" x14ac:dyDescent="0.15">
      <c r="F53" s="3"/>
      <c r="L53" s="2"/>
    </row>
    <row r="54" spans="6:12" ht="11.25" hidden="1" x14ac:dyDescent="0.15">
      <c r="F54" s="3"/>
      <c r="L54" s="2"/>
    </row>
    <row r="55" spans="6:12" ht="11.25" hidden="1" x14ac:dyDescent="0.15">
      <c r="F55" s="3"/>
      <c r="L55" s="2"/>
    </row>
    <row r="56" spans="6:12" ht="11.25" hidden="1" x14ac:dyDescent="0.15">
      <c r="F56" s="3"/>
      <c r="L56" s="2"/>
    </row>
    <row r="57" spans="6:12" ht="11.25" hidden="1" x14ac:dyDescent="0.15">
      <c r="F57" s="3"/>
      <c r="L57" s="2"/>
    </row>
    <row r="58" spans="6:12" ht="11.25" hidden="1" x14ac:dyDescent="0.15">
      <c r="F58" s="3"/>
      <c r="L58" s="2"/>
    </row>
    <row r="59" spans="6:12" ht="11.25" hidden="1" x14ac:dyDescent="0.15">
      <c r="F59" s="3"/>
    </row>
    <row r="60" spans="6:12" ht="11.25" hidden="1" x14ac:dyDescent="0.15">
      <c r="F60" s="3"/>
    </row>
    <row r="61" spans="6:12" ht="11.25" hidden="1" x14ac:dyDescent="0.15">
      <c r="F61" s="3"/>
    </row>
    <row r="62" spans="6:12" ht="11.25" hidden="1" x14ac:dyDescent="0.15">
      <c r="F62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35D1D-FE23-4A49-9E28-3B091B8D4314}">
  <sheetPr codeName="Sheet3">
    <pageSetUpPr fitToPage="1"/>
  </sheetPr>
  <dimension ref="A1:XFC67"/>
  <sheetViews>
    <sheetView zoomScale="60" zoomScaleNormal="60" workbookViewId="0">
      <selection activeCell="N47" sqref="N47:O47"/>
    </sheetView>
  </sheetViews>
  <sheetFormatPr defaultColWidth="0" defaultRowHeight="0" customHeight="1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92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>
        <v>1</v>
      </c>
      <c r="C3" s="18" t="s">
        <v>27</v>
      </c>
      <c r="D3" s="19">
        <v>140997.94</v>
      </c>
      <c r="E3" s="19">
        <v>128376.61</v>
      </c>
      <c r="F3" s="20">
        <f>(D3-E3)/E3</f>
        <v>9.8314872156228472E-2</v>
      </c>
      <c r="G3" s="21">
        <v>26944</v>
      </c>
      <c r="H3" s="17">
        <v>539</v>
      </c>
      <c r="I3" s="22">
        <f>G3/H3</f>
        <v>49.988868274582558</v>
      </c>
      <c r="J3" s="22">
        <v>18</v>
      </c>
      <c r="K3" s="22">
        <v>3</v>
      </c>
      <c r="L3" s="19">
        <v>395321.17</v>
      </c>
      <c r="M3" s="21">
        <v>73009</v>
      </c>
      <c r="N3" s="23">
        <v>45436</v>
      </c>
      <c r="O3" s="30" t="s">
        <v>61</v>
      </c>
    </row>
    <row r="4" spans="1:18" s="24" customFormat="1" ht="24.95" customHeight="1" x14ac:dyDescent="0.2">
      <c r="A4" s="6">
        <v>2</v>
      </c>
      <c r="B4" s="22" t="s">
        <v>17</v>
      </c>
      <c r="C4" s="18" t="s">
        <v>78</v>
      </c>
      <c r="D4" s="19">
        <v>80632.58</v>
      </c>
      <c r="E4" s="19" t="s">
        <v>15</v>
      </c>
      <c r="F4" s="20" t="s">
        <v>15</v>
      </c>
      <c r="G4" s="21">
        <v>10429</v>
      </c>
      <c r="H4" s="22">
        <v>329</v>
      </c>
      <c r="I4" s="22">
        <v>38.42176870748299</v>
      </c>
      <c r="J4" s="22">
        <v>16</v>
      </c>
      <c r="K4" s="22">
        <v>1</v>
      </c>
      <c r="L4" s="19">
        <v>86041.77</v>
      </c>
      <c r="M4" s="21">
        <v>11087</v>
      </c>
      <c r="N4" s="23">
        <v>45450</v>
      </c>
      <c r="O4" s="30" t="s">
        <v>61</v>
      </c>
    </row>
    <row r="5" spans="1:18" s="24" customFormat="1" ht="24.95" customHeight="1" x14ac:dyDescent="0.2">
      <c r="A5" s="17">
        <v>3</v>
      </c>
      <c r="B5" s="22" t="s">
        <v>17</v>
      </c>
      <c r="C5" s="18" t="s">
        <v>79</v>
      </c>
      <c r="D5" s="19">
        <v>24125.38</v>
      </c>
      <c r="E5" s="19" t="s">
        <v>15</v>
      </c>
      <c r="F5" s="20" t="s">
        <v>15</v>
      </c>
      <c r="G5" s="21">
        <v>3742</v>
      </c>
      <c r="H5" s="22">
        <v>216</v>
      </c>
      <c r="I5" s="22">
        <v>20.845360824742269</v>
      </c>
      <c r="J5" s="22">
        <v>14</v>
      </c>
      <c r="K5" s="22">
        <v>1</v>
      </c>
      <c r="L5" s="19">
        <v>25760.240000000002</v>
      </c>
      <c r="M5" s="21">
        <v>3977</v>
      </c>
      <c r="N5" s="23">
        <v>45450</v>
      </c>
      <c r="O5" s="30" t="s">
        <v>12</v>
      </c>
      <c r="R5" s="17"/>
    </row>
    <row r="6" spans="1:18" s="24" customFormat="1" ht="24.95" customHeight="1" x14ac:dyDescent="0.2">
      <c r="A6" s="6">
        <v>4</v>
      </c>
      <c r="B6" s="17">
        <v>3</v>
      </c>
      <c r="C6" s="25" t="s">
        <v>113</v>
      </c>
      <c r="D6" s="28">
        <v>20170.259999999998</v>
      </c>
      <c r="E6" s="28">
        <v>12777.72</v>
      </c>
      <c r="F6" s="20">
        <f>(D6-E6)/E6</f>
        <v>0.57854922474432058</v>
      </c>
      <c r="G6" s="29">
        <v>4061</v>
      </c>
      <c r="H6" s="21">
        <v>160</v>
      </c>
      <c r="I6" s="22">
        <f t="shared" ref="I6:I13" si="0">G6/H6</f>
        <v>25.381250000000001</v>
      </c>
      <c r="J6" s="22">
        <v>14</v>
      </c>
      <c r="K6" s="22">
        <v>4</v>
      </c>
      <c r="L6" s="28">
        <v>90215.01</v>
      </c>
      <c r="M6" s="29">
        <v>17735</v>
      </c>
      <c r="N6" s="23">
        <v>45429</v>
      </c>
      <c r="O6" s="30" t="s">
        <v>62</v>
      </c>
      <c r="R6" s="17"/>
    </row>
    <row r="7" spans="1:18" s="24" customFormat="1" ht="24.95" customHeight="1" x14ac:dyDescent="0.2">
      <c r="A7" s="17">
        <v>5</v>
      </c>
      <c r="B7" s="17">
        <v>2</v>
      </c>
      <c r="C7" s="18" t="s">
        <v>28</v>
      </c>
      <c r="D7" s="19">
        <v>19028.46</v>
      </c>
      <c r="E7" s="19">
        <v>30227.66</v>
      </c>
      <c r="F7" s="20">
        <f>(D7-E7)/E7</f>
        <v>-0.37049510282966003</v>
      </c>
      <c r="G7" s="21">
        <v>2778</v>
      </c>
      <c r="H7" s="22">
        <v>217</v>
      </c>
      <c r="I7" s="22">
        <f t="shared" si="0"/>
        <v>12.801843317972351</v>
      </c>
      <c r="J7" s="22">
        <v>15</v>
      </c>
      <c r="K7" s="22">
        <v>3</v>
      </c>
      <c r="L7" s="19">
        <v>93606.38</v>
      </c>
      <c r="M7" s="21">
        <v>12581</v>
      </c>
      <c r="N7" s="23">
        <v>45436</v>
      </c>
      <c r="O7" s="30" t="s">
        <v>12</v>
      </c>
      <c r="R7" s="17"/>
    </row>
    <row r="8" spans="1:18" s="24" customFormat="1" ht="24.95" customHeight="1" x14ac:dyDescent="0.2">
      <c r="A8" s="6">
        <v>6</v>
      </c>
      <c r="B8" s="19" t="s">
        <v>23</v>
      </c>
      <c r="C8" s="25" t="s">
        <v>106</v>
      </c>
      <c r="D8" s="19">
        <v>16346.54</v>
      </c>
      <c r="E8" s="19" t="s">
        <v>15</v>
      </c>
      <c r="F8" s="20" t="s">
        <v>15</v>
      </c>
      <c r="G8" s="21">
        <v>2925</v>
      </c>
      <c r="H8" s="17">
        <v>15</v>
      </c>
      <c r="I8" s="22">
        <f t="shared" si="0"/>
        <v>195</v>
      </c>
      <c r="J8" s="22">
        <v>10</v>
      </c>
      <c r="K8" s="22">
        <v>0</v>
      </c>
      <c r="L8" s="19">
        <v>16346.54</v>
      </c>
      <c r="M8" s="21">
        <v>2925</v>
      </c>
      <c r="N8" s="23" t="s">
        <v>24</v>
      </c>
      <c r="O8" s="30" t="s">
        <v>18</v>
      </c>
      <c r="R8" s="17"/>
    </row>
    <row r="9" spans="1:18" s="24" customFormat="1" ht="24.95" customHeight="1" x14ac:dyDescent="0.2">
      <c r="A9" s="17">
        <v>7</v>
      </c>
      <c r="B9" s="17">
        <v>5</v>
      </c>
      <c r="C9" s="25" t="s">
        <v>30</v>
      </c>
      <c r="D9" s="28">
        <v>9875.94</v>
      </c>
      <c r="E9" s="28">
        <v>10472.950000000001</v>
      </c>
      <c r="F9" s="20">
        <f>(D9-E9)/E9</f>
        <v>-5.7004950849569622E-2</v>
      </c>
      <c r="G9" s="29">
        <v>1484</v>
      </c>
      <c r="H9" s="21">
        <v>90</v>
      </c>
      <c r="I9" s="22">
        <f t="shared" si="0"/>
        <v>16.488888888888887</v>
      </c>
      <c r="J9" s="22">
        <v>8</v>
      </c>
      <c r="K9" s="22">
        <v>5</v>
      </c>
      <c r="L9" s="28">
        <v>108555.73</v>
      </c>
      <c r="M9" s="29">
        <v>15522</v>
      </c>
      <c r="N9" s="23">
        <v>45422</v>
      </c>
      <c r="O9" s="53" t="s">
        <v>18</v>
      </c>
      <c r="R9" s="17"/>
    </row>
    <row r="10" spans="1:18" s="24" customFormat="1" ht="24.95" customHeight="1" x14ac:dyDescent="0.2">
      <c r="A10" s="6">
        <v>8</v>
      </c>
      <c r="B10" s="17">
        <v>4</v>
      </c>
      <c r="C10" s="18" t="s">
        <v>31</v>
      </c>
      <c r="D10" s="19">
        <v>7734.77</v>
      </c>
      <c r="E10" s="19">
        <v>10643.43</v>
      </c>
      <c r="F10" s="20">
        <f>(D10-E10)/E10</f>
        <v>-0.27328220319953245</v>
      </c>
      <c r="G10" s="21">
        <v>1106</v>
      </c>
      <c r="H10" s="22">
        <v>55</v>
      </c>
      <c r="I10" s="22">
        <f t="shared" si="0"/>
        <v>20.109090909090909</v>
      </c>
      <c r="J10" s="22">
        <v>7</v>
      </c>
      <c r="K10" s="22">
        <v>5</v>
      </c>
      <c r="L10" s="19">
        <v>85127.3</v>
      </c>
      <c r="M10" s="21">
        <v>12383</v>
      </c>
      <c r="N10" s="23">
        <v>45422</v>
      </c>
      <c r="O10" s="30" t="s">
        <v>61</v>
      </c>
      <c r="R10" s="17"/>
    </row>
    <row r="11" spans="1:18" s="24" customFormat="1" ht="24.75" customHeight="1" x14ac:dyDescent="0.2">
      <c r="A11" s="17">
        <v>9</v>
      </c>
      <c r="B11" s="17">
        <v>6</v>
      </c>
      <c r="C11" s="25" t="s">
        <v>41</v>
      </c>
      <c r="D11" s="28">
        <v>6721.69</v>
      </c>
      <c r="E11" s="28">
        <v>10284.31</v>
      </c>
      <c r="F11" s="20">
        <f>(D11-E11)/E11</f>
        <v>-0.34641312834793975</v>
      </c>
      <c r="G11" s="29">
        <v>2689</v>
      </c>
      <c r="H11" s="21">
        <v>135</v>
      </c>
      <c r="I11" s="22">
        <f t="shared" si="0"/>
        <v>19.918518518518518</v>
      </c>
      <c r="J11" s="22">
        <v>8</v>
      </c>
      <c r="K11" s="22">
        <v>2</v>
      </c>
      <c r="L11" s="28">
        <v>17748.43</v>
      </c>
      <c r="M11" s="29">
        <v>2689</v>
      </c>
      <c r="N11" s="23">
        <v>45443</v>
      </c>
      <c r="O11" s="53" t="s">
        <v>19</v>
      </c>
      <c r="R11" s="17"/>
    </row>
    <row r="12" spans="1:18" s="24" customFormat="1" ht="24.95" customHeight="1" x14ac:dyDescent="0.2">
      <c r="A12" s="6">
        <v>10</v>
      </c>
      <c r="B12" s="17">
        <v>11</v>
      </c>
      <c r="C12" s="18" t="s">
        <v>35</v>
      </c>
      <c r="D12" s="19">
        <v>4730.8500000000004</v>
      </c>
      <c r="E12" s="19">
        <v>3956.89</v>
      </c>
      <c r="F12" s="20">
        <f>(D12-E12)/E12</f>
        <v>0.19559805807085881</v>
      </c>
      <c r="G12" s="21">
        <v>933</v>
      </c>
      <c r="H12" s="22">
        <v>64</v>
      </c>
      <c r="I12" s="22">
        <f t="shared" si="0"/>
        <v>14.578125</v>
      </c>
      <c r="J12" s="22">
        <v>8</v>
      </c>
      <c r="K12" s="22">
        <v>14</v>
      </c>
      <c r="L12" s="19">
        <v>869021.72</v>
      </c>
      <c r="M12" s="21">
        <v>150611</v>
      </c>
      <c r="N12" s="23">
        <v>45359</v>
      </c>
      <c r="O12" s="30" t="s">
        <v>63</v>
      </c>
      <c r="R12" s="17"/>
    </row>
    <row r="13" spans="1:18" s="24" customFormat="1" ht="24.95" customHeight="1" x14ac:dyDescent="0.2">
      <c r="A13" s="17">
        <v>11</v>
      </c>
      <c r="B13" s="17">
        <v>7</v>
      </c>
      <c r="C13" s="18" t="s">
        <v>29</v>
      </c>
      <c r="D13" s="19">
        <v>3952.41</v>
      </c>
      <c r="E13" s="19">
        <v>6057.06</v>
      </c>
      <c r="F13" s="20">
        <f>(D13-E13)/E13</f>
        <v>-0.34747055502174329</v>
      </c>
      <c r="G13" s="21">
        <v>621</v>
      </c>
      <c r="H13" s="22">
        <v>46</v>
      </c>
      <c r="I13" s="22">
        <f t="shared" si="0"/>
        <v>13.5</v>
      </c>
      <c r="J13" s="22">
        <v>7</v>
      </c>
      <c r="K13" s="22">
        <v>3</v>
      </c>
      <c r="L13" s="19">
        <v>22380.95</v>
      </c>
      <c r="M13" s="21">
        <v>3368</v>
      </c>
      <c r="N13" s="23">
        <v>45436</v>
      </c>
      <c r="O13" s="30" t="s">
        <v>11</v>
      </c>
      <c r="R13" s="17"/>
    </row>
    <row r="14" spans="1:18" s="24" customFormat="1" ht="24.95" customHeight="1" x14ac:dyDescent="0.2">
      <c r="A14" s="6">
        <v>12</v>
      </c>
      <c r="B14" s="22" t="s">
        <v>17</v>
      </c>
      <c r="C14" s="18" t="s">
        <v>34</v>
      </c>
      <c r="D14" s="19">
        <v>3553.99</v>
      </c>
      <c r="E14" s="19" t="s">
        <v>15</v>
      </c>
      <c r="F14" s="20" t="s">
        <v>15</v>
      </c>
      <c r="G14" s="21">
        <v>573</v>
      </c>
      <c r="H14" s="22">
        <v>56</v>
      </c>
      <c r="I14" s="22">
        <v>11.433333333333334</v>
      </c>
      <c r="J14" s="22">
        <v>12</v>
      </c>
      <c r="K14" s="22">
        <v>1</v>
      </c>
      <c r="L14" s="19">
        <v>7525.9900000000007</v>
      </c>
      <c r="M14" s="21">
        <v>1052</v>
      </c>
      <c r="N14" s="23">
        <v>45450</v>
      </c>
      <c r="O14" s="30" t="s">
        <v>14</v>
      </c>
      <c r="R14" s="17"/>
    </row>
    <row r="15" spans="1:18" s="24" customFormat="1" ht="24.95" customHeight="1" x14ac:dyDescent="0.2">
      <c r="A15" s="17">
        <v>13</v>
      </c>
      <c r="B15" s="17">
        <v>10</v>
      </c>
      <c r="C15" s="18" t="s">
        <v>33</v>
      </c>
      <c r="D15" s="19">
        <v>2683.51</v>
      </c>
      <c r="E15" s="19">
        <v>4150.75</v>
      </c>
      <c r="F15" s="20">
        <f>(D15-E15)/E15</f>
        <v>-0.35348792386918021</v>
      </c>
      <c r="G15" s="21">
        <v>422</v>
      </c>
      <c r="H15" s="22">
        <v>34</v>
      </c>
      <c r="I15" s="22">
        <f>G15/H15</f>
        <v>12.411764705882353</v>
      </c>
      <c r="J15" s="22">
        <v>5</v>
      </c>
      <c r="K15" s="22">
        <v>6</v>
      </c>
      <c r="L15" s="19">
        <v>88485.21</v>
      </c>
      <c r="M15" s="21">
        <v>13039</v>
      </c>
      <c r="N15" s="23">
        <v>45415</v>
      </c>
      <c r="O15" s="30" t="s">
        <v>12</v>
      </c>
      <c r="R15" s="17"/>
    </row>
    <row r="16" spans="1:18" s="24" customFormat="1" ht="24.95" customHeight="1" x14ac:dyDescent="0.2">
      <c r="A16" s="6">
        <v>14</v>
      </c>
      <c r="B16" s="17">
        <v>15</v>
      </c>
      <c r="C16" s="18" t="s">
        <v>37</v>
      </c>
      <c r="D16" s="19">
        <v>1895.04</v>
      </c>
      <c r="E16" s="19">
        <v>1663.71</v>
      </c>
      <c r="F16" s="20">
        <f>(D16-E16)/E16</f>
        <v>0.13904466523612885</v>
      </c>
      <c r="G16" s="21">
        <v>415</v>
      </c>
      <c r="H16" s="22">
        <v>19</v>
      </c>
      <c r="I16" s="22">
        <f>G16/H16</f>
        <v>21.842105263157894</v>
      </c>
      <c r="J16" s="22">
        <v>5</v>
      </c>
      <c r="K16" s="38">
        <v>8</v>
      </c>
      <c r="L16" s="19">
        <v>99763.35</v>
      </c>
      <c r="M16" s="21">
        <v>19099</v>
      </c>
      <c r="N16" s="23">
        <v>45401</v>
      </c>
      <c r="O16" s="30" t="s">
        <v>14</v>
      </c>
      <c r="R16" s="17"/>
    </row>
    <row r="17" spans="1:19" s="24" customFormat="1" ht="24.95" customHeight="1" x14ac:dyDescent="0.2">
      <c r="A17" s="17">
        <v>15</v>
      </c>
      <c r="B17" s="22" t="s">
        <v>17</v>
      </c>
      <c r="C17" s="18" t="s">
        <v>93</v>
      </c>
      <c r="D17" s="19">
        <v>1602.89</v>
      </c>
      <c r="E17" s="19" t="s">
        <v>15</v>
      </c>
      <c r="F17" s="20" t="s">
        <v>15</v>
      </c>
      <c r="G17" s="21">
        <v>264</v>
      </c>
      <c r="H17" s="22">
        <v>27</v>
      </c>
      <c r="I17" s="22">
        <v>9.7777777777777786</v>
      </c>
      <c r="J17" s="22">
        <v>9</v>
      </c>
      <c r="K17" s="22">
        <v>1</v>
      </c>
      <c r="L17" s="19">
        <v>1602.89</v>
      </c>
      <c r="M17" s="21">
        <v>264</v>
      </c>
      <c r="N17" s="23">
        <v>45450</v>
      </c>
      <c r="O17" s="30" t="s">
        <v>82</v>
      </c>
      <c r="R17" s="17"/>
    </row>
    <row r="18" spans="1:19" s="24" customFormat="1" ht="24.95" customHeight="1" x14ac:dyDescent="0.2">
      <c r="A18" s="6">
        <v>16</v>
      </c>
      <c r="B18" s="17">
        <v>12</v>
      </c>
      <c r="C18" s="18" t="s">
        <v>32</v>
      </c>
      <c r="D18" s="19">
        <v>1148.78</v>
      </c>
      <c r="E18" s="19">
        <v>2966.68</v>
      </c>
      <c r="F18" s="20">
        <f>(D18-E18)/E18</f>
        <v>-0.6127725268650478</v>
      </c>
      <c r="G18" s="21">
        <v>184</v>
      </c>
      <c r="H18" s="22">
        <v>15</v>
      </c>
      <c r="I18" s="22">
        <f t="shared" ref="I18:I26" si="1">G18/H18</f>
        <v>12.266666666666667</v>
      </c>
      <c r="J18" s="22">
        <v>3</v>
      </c>
      <c r="K18" s="22">
        <v>7</v>
      </c>
      <c r="L18" s="19">
        <v>102782.6</v>
      </c>
      <c r="M18" s="21">
        <v>14738</v>
      </c>
      <c r="N18" s="23">
        <v>45408</v>
      </c>
      <c r="O18" s="30" t="s">
        <v>63</v>
      </c>
      <c r="R18" s="17"/>
    </row>
    <row r="19" spans="1:19" s="24" customFormat="1" ht="24.95" customHeight="1" x14ac:dyDescent="0.2">
      <c r="A19" s="17">
        <v>17</v>
      </c>
      <c r="B19" s="19" t="s">
        <v>15</v>
      </c>
      <c r="C19" s="18" t="s">
        <v>96</v>
      </c>
      <c r="D19" s="19">
        <v>1012</v>
      </c>
      <c r="E19" s="19" t="s">
        <v>15</v>
      </c>
      <c r="F19" s="20" t="s">
        <v>15</v>
      </c>
      <c r="G19" s="21">
        <v>478</v>
      </c>
      <c r="H19" s="22">
        <v>28</v>
      </c>
      <c r="I19" s="22">
        <f t="shared" si="1"/>
        <v>17.071428571428573</v>
      </c>
      <c r="J19" s="22">
        <v>4</v>
      </c>
      <c r="K19" s="22" t="s">
        <v>15</v>
      </c>
      <c r="L19" s="19">
        <v>46951.839999999997</v>
      </c>
      <c r="M19" s="21">
        <v>10024</v>
      </c>
      <c r="N19" s="23">
        <v>45044</v>
      </c>
      <c r="O19" s="30" t="s">
        <v>14</v>
      </c>
      <c r="R19" s="17"/>
    </row>
    <row r="20" spans="1:19" s="24" customFormat="1" ht="24.95" customHeight="1" x14ac:dyDescent="0.2">
      <c r="A20" s="6">
        <v>18</v>
      </c>
      <c r="B20" s="19" t="s">
        <v>15</v>
      </c>
      <c r="C20" s="18" t="s">
        <v>97</v>
      </c>
      <c r="D20" s="19">
        <v>698.5</v>
      </c>
      <c r="E20" s="20" t="s">
        <v>15</v>
      </c>
      <c r="F20" s="20" t="s">
        <v>15</v>
      </c>
      <c r="G20" s="21">
        <v>301</v>
      </c>
      <c r="H20" s="22">
        <v>28</v>
      </c>
      <c r="I20" s="22">
        <f t="shared" si="1"/>
        <v>10.75</v>
      </c>
      <c r="J20" s="22">
        <v>4</v>
      </c>
      <c r="K20" s="22" t="s">
        <v>15</v>
      </c>
      <c r="L20" s="19">
        <v>125686.93</v>
      </c>
      <c r="M20" s="21">
        <v>25445</v>
      </c>
      <c r="N20" s="23">
        <v>45163</v>
      </c>
      <c r="O20" s="30" t="s">
        <v>14</v>
      </c>
      <c r="R20" s="17"/>
    </row>
    <row r="21" spans="1:19" s="24" customFormat="1" ht="24.95" customHeight="1" x14ac:dyDescent="0.2">
      <c r="A21" s="17">
        <v>19</v>
      </c>
      <c r="B21" s="17">
        <v>13</v>
      </c>
      <c r="C21" s="18" t="s">
        <v>38</v>
      </c>
      <c r="D21" s="28">
        <v>562.70000000000005</v>
      </c>
      <c r="E21" s="28">
        <v>2582.64</v>
      </c>
      <c r="F21" s="20">
        <f>(D21-E21)/E21</f>
        <v>-0.78212216956292779</v>
      </c>
      <c r="G21" s="29">
        <v>91</v>
      </c>
      <c r="H21" s="21">
        <v>16</v>
      </c>
      <c r="I21" s="22">
        <f t="shared" si="1"/>
        <v>5.6875</v>
      </c>
      <c r="J21" s="22">
        <v>9</v>
      </c>
      <c r="K21" s="22">
        <v>2</v>
      </c>
      <c r="L21" s="28">
        <v>4203.01</v>
      </c>
      <c r="M21" s="29">
        <v>719</v>
      </c>
      <c r="N21" s="23">
        <v>45443</v>
      </c>
      <c r="O21" s="30" t="s">
        <v>64</v>
      </c>
      <c r="R21" s="17"/>
    </row>
    <row r="22" spans="1:19" s="24" customFormat="1" ht="24.75" customHeight="1" x14ac:dyDescent="0.2">
      <c r="A22" s="6">
        <v>20</v>
      </c>
      <c r="B22" s="17">
        <v>24</v>
      </c>
      <c r="C22" s="25" t="s">
        <v>73</v>
      </c>
      <c r="D22" s="19">
        <v>493.7</v>
      </c>
      <c r="E22" s="19">
        <v>288.60000000000002</v>
      </c>
      <c r="F22" s="20">
        <f>(D22-E22)/E22</f>
        <v>0.71067221067221054</v>
      </c>
      <c r="G22" s="21">
        <v>142</v>
      </c>
      <c r="H22" s="17">
        <v>19</v>
      </c>
      <c r="I22" s="22">
        <f t="shared" si="1"/>
        <v>7.4736842105263159</v>
      </c>
      <c r="J22" s="22">
        <v>5</v>
      </c>
      <c r="K22" s="22">
        <v>2</v>
      </c>
      <c r="L22" s="19">
        <v>782.3</v>
      </c>
      <c r="M22" s="21">
        <v>222</v>
      </c>
      <c r="N22" s="23">
        <v>45443</v>
      </c>
      <c r="O22" s="53" t="s">
        <v>68</v>
      </c>
      <c r="R22" s="17"/>
    </row>
    <row r="23" spans="1:19" s="27" customFormat="1" ht="24.75" customHeight="1" x14ac:dyDescent="0.15">
      <c r="A23" s="17">
        <v>21</v>
      </c>
      <c r="B23" s="19" t="s">
        <v>15</v>
      </c>
      <c r="C23" s="18" t="s">
        <v>94</v>
      </c>
      <c r="D23" s="19">
        <v>426.4</v>
      </c>
      <c r="E23" s="19" t="s">
        <v>15</v>
      </c>
      <c r="F23" s="20" t="s">
        <v>15</v>
      </c>
      <c r="G23" s="21">
        <v>150</v>
      </c>
      <c r="H23" s="22">
        <v>2</v>
      </c>
      <c r="I23" s="22">
        <f t="shared" si="1"/>
        <v>75</v>
      </c>
      <c r="J23" s="22">
        <v>3</v>
      </c>
      <c r="K23" s="22" t="s">
        <v>15</v>
      </c>
      <c r="L23" s="19">
        <v>4680.7099999999991</v>
      </c>
      <c r="M23" s="21">
        <v>1077</v>
      </c>
      <c r="N23" s="23">
        <v>45422</v>
      </c>
      <c r="O23" s="30" t="s">
        <v>95</v>
      </c>
      <c r="R23" s="17"/>
      <c r="S23" s="24"/>
    </row>
    <row r="24" spans="1:19" s="27" customFormat="1" ht="24.95" customHeight="1" x14ac:dyDescent="0.15">
      <c r="A24" s="6">
        <v>22</v>
      </c>
      <c r="B24" s="19" t="s">
        <v>15</v>
      </c>
      <c r="C24" s="18" t="s">
        <v>109</v>
      </c>
      <c r="D24" s="19">
        <v>400</v>
      </c>
      <c r="E24" s="19" t="s">
        <v>15</v>
      </c>
      <c r="F24" s="20" t="s">
        <v>15</v>
      </c>
      <c r="G24" s="21">
        <v>80</v>
      </c>
      <c r="H24" s="22">
        <v>1</v>
      </c>
      <c r="I24" s="22">
        <f t="shared" si="1"/>
        <v>80</v>
      </c>
      <c r="J24" s="17">
        <v>1</v>
      </c>
      <c r="K24" s="22" t="s">
        <v>15</v>
      </c>
      <c r="L24" s="19">
        <v>789.15</v>
      </c>
      <c r="M24" s="21">
        <v>201</v>
      </c>
      <c r="N24" s="23">
        <v>44655</v>
      </c>
      <c r="O24" s="30" t="s">
        <v>25</v>
      </c>
      <c r="R24" s="17"/>
      <c r="S24" s="24"/>
    </row>
    <row r="25" spans="1:19" s="27" customFormat="1" ht="24.75" customHeight="1" x14ac:dyDescent="0.15">
      <c r="A25" s="17">
        <v>23</v>
      </c>
      <c r="B25" s="22" t="s">
        <v>15</v>
      </c>
      <c r="C25" s="18" t="s">
        <v>47</v>
      </c>
      <c r="D25" s="19">
        <v>324.48</v>
      </c>
      <c r="E25" s="19" t="s">
        <v>15</v>
      </c>
      <c r="F25" s="19" t="s">
        <v>15</v>
      </c>
      <c r="G25" s="21">
        <v>99</v>
      </c>
      <c r="H25" s="21">
        <v>3</v>
      </c>
      <c r="I25" s="22">
        <f t="shared" si="1"/>
        <v>33</v>
      </c>
      <c r="J25" s="22">
        <v>3</v>
      </c>
      <c r="K25" s="21" t="s">
        <v>15</v>
      </c>
      <c r="L25" s="19">
        <v>23415.51</v>
      </c>
      <c r="M25" s="21">
        <v>3803</v>
      </c>
      <c r="N25" s="23">
        <v>45359</v>
      </c>
      <c r="O25" s="30" t="s">
        <v>66</v>
      </c>
      <c r="R25" s="17"/>
      <c r="S25" s="24"/>
    </row>
    <row r="26" spans="1:19" s="27" customFormat="1" ht="24.75" customHeight="1" x14ac:dyDescent="0.15">
      <c r="A26" s="6">
        <v>24</v>
      </c>
      <c r="B26" s="19" t="s">
        <v>15</v>
      </c>
      <c r="C26" s="13" t="s">
        <v>53</v>
      </c>
      <c r="D26" s="8">
        <v>320</v>
      </c>
      <c r="E26" s="19" t="s">
        <v>15</v>
      </c>
      <c r="F26" s="20" t="s">
        <v>15</v>
      </c>
      <c r="G26" s="10">
        <v>64</v>
      </c>
      <c r="H26" s="6">
        <v>1</v>
      </c>
      <c r="I26" s="22">
        <f t="shared" si="1"/>
        <v>64</v>
      </c>
      <c r="J26" s="6">
        <v>1</v>
      </c>
      <c r="K26" s="22" t="s">
        <v>15</v>
      </c>
      <c r="L26" s="8">
        <v>1031.51</v>
      </c>
      <c r="M26" s="10">
        <v>204</v>
      </c>
      <c r="N26" s="12">
        <v>45401</v>
      </c>
      <c r="O26" s="34" t="s">
        <v>63</v>
      </c>
    </row>
    <row r="27" spans="1:19" s="27" customFormat="1" ht="24.75" customHeight="1" x14ac:dyDescent="0.15">
      <c r="A27" s="17">
        <v>25</v>
      </c>
      <c r="B27" s="17">
        <v>14</v>
      </c>
      <c r="C27" s="18" t="s">
        <v>84</v>
      </c>
      <c r="D27" s="19">
        <v>297.8</v>
      </c>
      <c r="E27" s="19">
        <v>1946.1999999999998</v>
      </c>
      <c r="F27" s="20">
        <f>(D27-E27)/E27</f>
        <v>-0.84698386599527287</v>
      </c>
      <c r="G27" s="21">
        <v>54</v>
      </c>
      <c r="H27" s="17">
        <v>4</v>
      </c>
      <c r="I27" s="22">
        <v>13.5</v>
      </c>
      <c r="J27" s="22">
        <v>3</v>
      </c>
      <c r="K27" s="19" t="s">
        <v>15</v>
      </c>
      <c r="L27" s="19">
        <v>10638.849999999999</v>
      </c>
      <c r="M27" s="21">
        <v>1688</v>
      </c>
      <c r="N27" s="23">
        <v>45408</v>
      </c>
      <c r="O27" s="30" t="s">
        <v>82</v>
      </c>
    </row>
    <row r="28" spans="1:19" s="27" customFormat="1" ht="24.75" customHeight="1" x14ac:dyDescent="0.15">
      <c r="A28" s="6">
        <v>26</v>
      </c>
      <c r="B28" s="17">
        <v>25</v>
      </c>
      <c r="C28" s="18" t="s">
        <v>87</v>
      </c>
      <c r="D28" s="19">
        <v>289.49</v>
      </c>
      <c r="E28" s="19">
        <v>278.48</v>
      </c>
      <c r="F28" s="20">
        <f>(D28-E28)/E28</f>
        <v>3.9536052858373992E-2</v>
      </c>
      <c r="G28" s="21">
        <v>89</v>
      </c>
      <c r="H28" s="22">
        <v>1</v>
      </c>
      <c r="I28" s="22">
        <f t="shared" ref="I28:I33" si="2">G28/H28</f>
        <v>89</v>
      </c>
      <c r="J28" s="22">
        <v>1</v>
      </c>
      <c r="K28" s="22" t="s">
        <v>15</v>
      </c>
      <c r="L28" s="19">
        <v>236991.14</v>
      </c>
      <c r="M28" s="21">
        <v>51417</v>
      </c>
      <c r="N28" s="23">
        <v>44400</v>
      </c>
      <c r="O28" s="30" t="s">
        <v>18</v>
      </c>
    </row>
    <row r="29" spans="1:19" s="27" customFormat="1" ht="24.75" customHeight="1" x14ac:dyDescent="0.15">
      <c r="A29" s="17">
        <v>27</v>
      </c>
      <c r="B29" s="19" t="s">
        <v>15</v>
      </c>
      <c r="C29" s="18" t="s">
        <v>98</v>
      </c>
      <c r="D29" s="19">
        <v>259.99</v>
      </c>
      <c r="E29" s="19" t="s">
        <v>15</v>
      </c>
      <c r="F29" s="20" t="s">
        <v>15</v>
      </c>
      <c r="G29" s="21">
        <v>76</v>
      </c>
      <c r="H29" s="22">
        <v>1</v>
      </c>
      <c r="I29" s="22">
        <f t="shared" si="2"/>
        <v>76</v>
      </c>
      <c r="J29" s="22">
        <v>2</v>
      </c>
      <c r="K29" s="22" t="s">
        <v>15</v>
      </c>
      <c r="L29" s="19">
        <v>189998.16</v>
      </c>
      <c r="M29" s="21">
        <v>27089</v>
      </c>
      <c r="N29" s="23">
        <v>45380</v>
      </c>
      <c r="O29" s="30" t="s">
        <v>12</v>
      </c>
    </row>
    <row r="30" spans="1:19" s="27" customFormat="1" ht="24.75" customHeight="1" x14ac:dyDescent="0.15">
      <c r="A30" s="6">
        <v>28</v>
      </c>
      <c r="B30" s="20" t="s">
        <v>15</v>
      </c>
      <c r="C30" s="25" t="s">
        <v>99</v>
      </c>
      <c r="D30" s="19">
        <v>250</v>
      </c>
      <c r="E30" s="19" t="s">
        <v>15</v>
      </c>
      <c r="F30" s="20" t="s">
        <v>15</v>
      </c>
      <c r="G30" s="21">
        <v>40</v>
      </c>
      <c r="H30" s="21">
        <v>1</v>
      </c>
      <c r="I30" s="22">
        <f t="shared" si="2"/>
        <v>40</v>
      </c>
      <c r="J30" s="22">
        <v>1</v>
      </c>
      <c r="K30" s="20" t="s">
        <v>15</v>
      </c>
      <c r="L30" s="19">
        <v>12128.2</v>
      </c>
      <c r="M30" s="21">
        <v>2228</v>
      </c>
      <c r="N30" s="23">
        <v>45009</v>
      </c>
      <c r="O30" s="35" t="s">
        <v>100</v>
      </c>
    </row>
    <row r="31" spans="1:19" s="27" customFormat="1" ht="24.75" customHeight="1" x14ac:dyDescent="0.15">
      <c r="A31" s="17">
        <v>29</v>
      </c>
      <c r="B31" s="17">
        <v>28</v>
      </c>
      <c r="C31" s="18" t="s">
        <v>48</v>
      </c>
      <c r="D31" s="19">
        <v>233</v>
      </c>
      <c r="E31" s="19">
        <v>84.49</v>
      </c>
      <c r="F31" s="20">
        <f>(D31-E31)/E31</f>
        <v>1.7577228074328324</v>
      </c>
      <c r="G31" s="21">
        <v>57</v>
      </c>
      <c r="H31" s="22">
        <v>1</v>
      </c>
      <c r="I31" s="22">
        <f t="shared" si="2"/>
        <v>57</v>
      </c>
      <c r="J31" s="22">
        <v>1</v>
      </c>
      <c r="K31" s="20" t="s">
        <v>15</v>
      </c>
      <c r="L31" s="19">
        <v>191543.96</v>
      </c>
      <c r="M31" s="21">
        <v>47828</v>
      </c>
      <c r="N31" s="23">
        <v>44659</v>
      </c>
      <c r="O31" s="30" t="s">
        <v>11</v>
      </c>
    </row>
    <row r="32" spans="1:19" s="27" customFormat="1" ht="24.75" customHeight="1" x14ac:dyDescent="0.15">
      <c r="A32" s="6">
        <v>30</v>
      </c>
      <c r="B32" s="19" t="s">
        <v>15</v>
      </c>
      <c r="C32" s="7" t="s">
        <v>101</v>
      </c>
      <c r="D32" s="8">
        <v>220</v>
      </c>
      <c r="E32" s="19" t="s">
        <v>15</v>
      </c>
      <c r="F32" s="20" t="s">
        <v>15</v>
      </c>
      <c r="G32" s="10">
        <v>44</v>
      </c>
      <c r="H32" s="11">
        <v>1</v>
      </c>
      <c r="I32" s="11">
        <f t="shared" si="2"/>
        <v>44</v>
      </c>
      <c r="J32" s="11">
        <v>1</v>
      </c>
      <c r="K32" s="20" t="s">
        <v>15</v>
      </c>
      <c r="L32" s="19">
        <v>285061.69</v>
      </c>
      <c r="M32" s="21">
        <v>48341</v>
      </c>
      <c r="N32" s="12">
        <v>44973</v>
      </c>
      <c r="O32" s="31" t="s">
        <v>11</v>
      </c>
    </row>
    <row r="33" spans="1:16" ht="24.95" customHeight="1" x14ac:dyDescent="0.15">
      <c r="A33" s="17">
        <v>31</v>
      </c>
      <c r="B33" s="17">
        <v>29</v>
      </c>
      <c r="C33" s="18" t="s">
        <v>86</v>
      </c>
      <c r="D33" s="19">
        <v>212</v>
      </c>
      <c r="E33" s="19">
        <v>81</v>
      </c>
      <c r="F33" s="20">
        <f>(D33-E33)/E33</f>
        <v>1.617283950617284</v>
      </c>
      <c r="G33" s="21">
        <v>32</v>
      </c>
      <c r="H33" s="22">
        <v>2</v>
      </c>
      <c r="I33" s="22">
        <f t="shared" si="2"/>
        <v>16</v>
      </c>
      <c r="J33" s="22">
        <v>2</v>
      </c>
      <c r="K33" s="20" t="s">
        <v>15</v>
      </c>
      <c r="L33" s="19">
        <v>362331.55</v>
      </c>
      <c r="M33" s="21">
        <v>51938</v>
      </c>
      <c r="N33" s="23">
        <v>45310</v>
      </c>
      <c r="O33" s="30" t="s">
        <v>18</v>
      </c>
    </row>
    <row r="34" spans="1:16" s="27" customFormat="1" ht="24.95" customHeight="1" x14ac:dyDescent="0.15">
      <c r="A34" s="6">
        <v>32</v>
      </c>
      <c r="B34" s="19" t="s">
        <v>15</v>
      </c>
      <c r="C34" s="18" t="s">
        <v>107</v>
      </c>
      <c r="D34" s="19">
        <v>210</v>
      </c>
      <c r="E34" s="19" t="s">
        <v>15</v>
      </c>
      <c r="F34" s="20" t="s">
        <v>15</v>
      </c>
      <c r="G34" s="21">
        <v>65</v>
      </c>
      <c r="H34" s="19" t="s">
        <v>15</v>
      </c>
      <c r="I34" s="20" t="s">
        <v>15</v>
      </c>
      <c r="J34" s="17">
        <v>1</v>
      </c>
      <c r="K34" s="19" t="s">
        <v>15</v>
      </c>
      <c r="L34" s="19">
        <v>1317567.8899999999</v>
      </c>
      <c r="M34" s="21">
        <v>194936</v>
      </c>
      <c r="N34" s="23">
        <v>45310</v>
      </c>
      <c r="O34" s="30" t="s">
        <v>108</v>
      </c>
    </row>
    <row r="35" spans="1:16" s="27" customFormat="1" ht="24.95" customHeight="1" x14ac:dyDescent="0.15">
      <c r="A35" s="17">
        <v>33</v>
      </c>
      <c r="B35" s="19" t="s">
        <v>15</v>
      </c>
      <c r="C35" s="18" t="s">
        <v>102</v>
      </c>
      <c r="D35" s="56">
        <v>177</v>
      </c>
      <c r="E35" s="19" t="s">
        <v>15</v>
      </c>
      <c r="F35" s="20" t="s">
        <v>15</v>
      </c>
      <c r="G35" s="21">
        <v>39</v>
      </c>
      <c r="H35" s="21">
        <v>1</v>
      </c>
      <c r="I35" s="38">
        <f>G35/H35</f>
        <v>39</v>
      </c>
      <c r="J35" s="22">
        <v>1</v>
      </c>
      <c r="K35" s="20" t="s">
        <v>15</v>
      </c>
      <c r="L35" s="19">
        <v>40759.75</v>
      </c>
      <c r="M35" s="21">
        <v>5891</v>
      </c>
      <c r="N35" s="23">
        <v>45359</v>
      </c>
      <c r="O35" s="30" t="s">
        <v>103</v>
      </c>
    </row>
    <row r="36" spans="1:16" ht="24.95" customHeight="1" x14ac:dyDescent="0.15">
      <c r="A36" s="6">
        <v>34</v>
      </c>
      <c r="B36" s="19" t="s">
        <v>15</v>
      </c>
      <c r="C36" s="18" t="s">
        <v>104</v>
      </c>
      <c r="D36" s="19">
        <v>167.3</v>
      </c>
      <c r="E36" s="19" t="s">
        <v>15</v>
      </c>
      <c r="F36" s="20" t="s">
        <v>15</v>
      </c>
      <c r="G36" s="21">
        <v>49</v>
      </c>
      <c r="H36" s="21">
        <v>2</v>
      </c>
      <c r="I36" s="22">
        <v>7</v>
      </c>
      <c r="J36" s="22">
        <v>2</v>
      </c>
      <c r="K36" s="20" t="s">
        <v>15</v>
      </c>
      <c r="L36" s="19">
        <v>136660.91</v>
      </c>
      <c r="M36" s="21">
        <v>26076</v>
      </c>
      <c r="N36" s="23">
        <v>45331</v>
      </c>
      <c r="O36" s="30" t="s">
        <v>11</v>
      </c>
    </row>
    <row r="37" spans="1:16" s="27" customFormat="1" ht="24.95" customHeight="1" x14ac:dyDescent="0.15">
      <c r="A37" s="17">
        <v>35</v>
      </c>
      <c r="B37" s="17">
        <v>17</v>
      </c>
      <c r="C37" s="18" t="s">
        <v>40</v>
      </c>
      <c r="D37" s="19">
        <v>165.4</v>
      </c>
      <c r="E37" s="19">
        <v>1170.7</v>
      </c>
      <c r="F37" s="20">
        <f>(D37-E37)/E37</f>
        <v>-0.85871700691893738</v>
      </c>
      <c r="G37" s="21">
        <v>25</v>
      </c>
      <c r="H37" s="22">
        <v>5</v>
      </c>
      <c r="I37" s="22">
        <v>5</v>
      </c>
      <c r="J37" s="22">
        <v>4</v>
      </c>
      <c r="K37" s="22">
        <v>4</v>
      </c>
      <c r="L37" s="19">
        <v>6122.26</v>
      </c>
      <c r="M37" s="21">
        <v>1100</v>
      </c>
      <c r="N37" s="23">
        <v>45429</v>
      </c>
      <c r="O37" s="30" t="s">
        <v>25</v>
      </c>
    </row>
    <row r="38" spans="1:16" s="27" customFormat="1" ht="24.95" customHeight="1" x14ac:dyDescent="0.15">
      <c r="A38" s="17">
        <v>36</v>
      </c>
      <c r="B38" s="17">
        <v>31</v>
      </c>
      <c r="C38" s="18" t="s">
        <v>43</v>
      </c>
      <c r="D38" s="19">
        <v>151</v>
      </c>
      <c r="E38" s="19">
        <v>45</v>
      </c>
      <c r="F38" s="20">
        <f>(D38-E38)/E38</f>
        <v>2.3555555555555556</v>
      </c>
      <c r="G38" s="21">
        <v>26</v>
      </c>
      <c r="H38" s="22">
        <v>2</v>
      </c>
      <c r="I38" s="22">
        <f>G38/H38</f>
        <v>13</v>
      </c>
      <c r="J38" s="22">
        <v>1</v>
      </c>
      <c r="K38" s="22">
        <v>8</v>
      </c>
      <c r="L38" s="19">
        <v>95209.16</v>
      </c>
      <c r="M38" s="21">
        <v>13079</v>
      </c>
      <c r="N38" s="23">
        <v>45401</v>
      </c>
      <c r="O38" s="30" t="s">
        <v>11</v>
      </c>
    </row>
    <row r="39" spans="1:16" s="27" customFormat="1" ht="24.95" customHeight="1" x14ac:dyDescent="0.15">
      <c r="A39" s="17">
        <v>37</v>
      </c>
      <c r="B39" s="17">
        <v>9</v>
      </c>
      <c r="C39" s="18" t="s">
        <v>85</v>
      </c>
      <c r="D39" s="19">
        <v>138</v>
      </c>
      <c r="E39" s="19">
        <v>4778</v>
      </c>
      <c r="F39" s="20">
        <f>(D39-E39)/E39</f>
        <v>-0.97111762243616573</v>
      </c>
      <c r="G39" s="21">
        <v>28</v>
      </c>
      <c r="H39" s="22" t="s">
        <v>15</v>
      </c>
      <c r="I39" s="22" t="s">
        <v>15</v>
      </c>
      <c r="J39" s="22">
        <v>3</v>
      </c>
      <c r="K39" s="21">
        <v>2</v>
      </c>
      <c r="L39" s="19">
        <v>4916</v>
      </c>
      <c r="M39" s="21">
        <v>743</v>
      </c>
      <c r="N39" s="23">
        <v>45443</v>
      </c>
      <c r="O39" s="30" t="s">
        <v>13</v>
      </c>
    </row>
    <row r="40" spans="1:16" s="27" customFormat="1" ht="24.95" customHeight="1" x14ac:dyDescent="0.15">
      <c r="A40" s="17">
        <v>38</v>
      </c>
      <c r="B40" s="17">
        <v>27</v>
      </c>
      <c r="C40" s="25" t="s">
        <v>44</v>
      </c>
      <c r="D40" s="19">
        <v>136.4</v>
      </c>
      <c r="E40" s="19">
        <v>202.4</v>
      </c>
      <c r="F40" s="20">
        <f>(D40-E40)/E40</f>
        <v>-0.32608695652173914</v>
      </c>
      <c r="G40" s="21">
        <v>24</v>
      </c>
      <c r="H40" s="22">
        <v>2</v>
      </c>
      <c r="I40" s="22">
        <v>12</v>
      </c>
      <c r="J40" s="22">
        <v>2</v>
      </c>
      <c r="K40" s="22">
        <v>12</v>
      </c>
      <c r="L40" s="19">
        <v>57800.9</v>
      </c>
      <c r="M40" s="21">
        <v>9100</v>
      </c>
      <c r="N40" s="23">
        <v>45379</v>
      </c>
      <c r="O40" s="35" t="s">
        <v>25</v>
      </c>
    </row>
    <row r="41" spans="1:16" s="27" customFormat="1" ht="24.95" customHeight="1" x14ac:dyDescent="0.15">
      <c r="A41" s="17">
        <v>39</v>
      </c>
      <c r="B41" s="17">
        <v>23</v>
      </c>
      <c r="C41" s="25" t="s">
        <v>46</v>
      </c>
      <c r="D41" s="19">
        <v>122.3</v>
      </c>
      <c r="E41" s="19">
        <v>311</v>
      </c>
      <c r="F41" s="20">
        <f>(D41-E41)/E41</f>
        <v>-0.6067524115755627</v>
      </c>
      <c r="G41" s="21">
        <v>16</v>
      </c>
      <c r="H41" s="17">
        <v>2</v>
      </c>
      <c r="I41" s="22">
        <v>8</v>
      </c>
      <c r="J41" s="22">
        <v>2</v>
      </c>
      <c r="K41" s="22">
        <v>12</v>
      </c>
      <c r="L41" s="19">
        <v>65891.289999999994</v>
      </c>
      <c r="M41" s="21">
        <v>10105</v>
      </c>
      <c r="N41" s="23">
        <v>45379</v>
      </c>
      <c r="O41" s="53" t="s">
        <v>25</v>
      </c>
    </row>
    <row r="42" spans="1:16" s="27" customFormat="1" ht="24.95" customHeight="1" x14ac:dyDescent="0.15">
      <c r="A42" s="17">
        <v>40</v>
      </c>
      <c r="B42" s="17">
        <v>18</v>
      </c>
      <c r="C42" s="18" t="s">
        <v>81</v>
      </c>
      <c r="D42" s="19">
        <v>106</v>
      </c>
      <c r="E42" s="19">
        <v>849.50000000000023</v>
      </c>
      <c r="F42" s="20" t="s">
        <v>15</v>
      </c>
      <c r="G42" s="21">
        <v>22</v>
      </c>
      <c r="H42" s="17">
        <v>1</v>
      </c>
      <c r="I42" s="22">
        <v>22</v>
      </c>
      <c r="J42" s="22">
        <v>1</v>
      </c>
      <c r="K42" s="19" t="s">
        <v>15</v>
      </c>
      <c r="L42" s="19">
        <v>3727.7000000000003</v>
      </c>
      <c r="M42" s="21">
        <v>685</v>
      </c>
      <c r="N42" s="23">
        <v>45415</v>
      </c>
      <c r="O42" s="30" t="s">
        <v>82</v>
      </c>
    </row>
    <row r="43" spans="1:16" s="27" customFormat="1" ht="24.95" customHeight="1" x14ac:dyDescent="0.15">
      <c r="A43" s="17">
        <v>41</v>
      </c>
      <c r="B43" s="17">
        <v>30</v>
      </c>
      <c r="C43" s="18" t="s">
        <v>80</v>
      </c>
      <c r="D43" s="19">
        <v>96</v>
      </c>
      <c r="E43" s="19">
        <v>70</v>
      </c>
      <c r="F43" s="20">
        <f>(D43-E43)/E43</f>
        <v>0.37142857142857144</v>
      </c>
      <c r="G43" s="21">
        <v>30</v>
      </c>
      <c r="H43" s="17">
        <v>1</v>
      </c>
      <c r="I43" s="22">
        <f>G43/H43</f>
        <v>30</v>
      </c>
      <c r="J43" s="22">
        <v>1</v>
      </c>
      <c r="K43" s="22" t="s">
        <v>15</v>
      </c>
      <c r="L43" s="19">
        <v>87572.17</v>
      </c>
      <c r="M43" s="21">
        <v>18033</v>
      </c>
      <c r="N43" s="23">
        <v>44855</v>
      </c>
      <c r="O43" s="30" t="s">
        <v>11</v>
      </c>
    </row>
    <row r="44" spans="1:16" s="27" customFormat="1" ht="24.95" customHeight="1" x14ac:dyDescent="0.15">
      <c r="A44" s="6">
        <v>42</v>
      </c>
      <c r="B44" s="19" t="s">
        <v>15</v>
      </c>
      <c r="C44" s="18" t="s">
        <v>105</v>
      </c>
      <c r="D44" s="19">
        <v>88</v>
      </c>
      <c r="E44" s="19" t="s">
        <v>15</v>
      </c>
      <c r="F44" s="20" t="s">
        <v>15</v>
      </c>
      <c r="G44" s="21">
        <v>14</v>
      </c>
      <c r="H44" s="22">
        <v>1</v>
      </c>
      <c r="I44" s="22">
        <f>G44/H44</f>
        <v>14</v>
      </c>
      <c r="J44" s="17">
        <v>1</v>
      </c>
      <c r="K44" s="22" t="s">
        <v>15</v>
      </c>
      <c r="L44" s="19">
        <v>58866.12</v>
      </c>
      <c r="M44" s="21">
        <v>9225</v>
      </c>
      <c r="N44" s="23">
        <v>45254</v>
      </c>
      <c r="O44" s="30" t="s">
        <v>11</v>
      </c>
    </row>
    <row r="45" spans="1:16" s="27" customFormat="1" ht="24.95" customHeight="1" x14ac:dyDescent="0.15">
      <c r="A45" s="17">
        <v>43</v>
      </c>
      <c r="B45" s="19" t="s">
        <v>15</v>
      </c>
      <c r="C45" s="18" t="s">
        <v>49</v>
      </c>
      <c r="D45" s="19">
        <v>87</v>
      </c>
      <c r="E45" s="19" t="s">
        <v>15</v>
      </c>
      <c r="F45" s="20" t="s">
        <v>15</v>
      </c>
      <c r="G45" s="21">
        <v>18</v>
      </c>
      <c r="H45" s="22">
        <v>1</v>
      </c>
      <c r="I45" s="22">
        <v>18</v>
      </c>
      <c r="J45" s="17">
        <v>1</v>
      </c>
      <c r="K45" s="22" t="s">
        <v>15</v>
      </c>
      <c r="L45" s="19">
        <v>37803.89</v>
      </c>
      <c r="M45" s="21">
        <v>3993</v>
      </c>
      <c r="N45" s="23">
        <v>45379</v>
      </c>
      <c r="O45" s="30" t="s">
        <v>25</v>
      </c>
    </row>
    <row r="46" spans="1:16" s="27" customFormat="1" ht="24.75" customHeight="1" x14ac:dyDescent="0.15">
      <c r="A46" s="6">
        <v>44</v>
      </c>
      <c r="B46" s="17">
        <v>34</v>
      </c>
      <c r="C46" s="18" t="s">
        <v>50</v>
      </c>
      <c r="D46" s="19">
        <v>85</v>
      </c>
      <c r="E46" s="19">
        <v>28</v>
      </c>
      <c r="F46" s="20">
        <f>(D46-E46)/E46</f>
        <v>2.0357142857142856</v>
      </c>
      <c r="G46" s="21">
        <v>14</v>
      </c>
      <c r="H46" s="22">
        <v>3</v>
      </c>
      <c r="I46" s="22">
        <f>G46/H46</f>
        <v>4.666666666666667</v>
      </c>
      <c r="J46" s="22">
        <v>2</v>
      </c>
      <c r="K46" s="22">
        <v>7</v>
      </c>
      <c r="L46" s="19">
        <v>30595.53</v>
      </c>
      <c r="M46" s="21">
        <v>5939</v>
      </c>
      <c r="N46" s="23">
        <v>45408</v>
      </c>
      <c r="O46" s="30" t="s">
        <v>11</v>
      </c>
    </row>
    <row r="47" spans="1:16" s="27" customFormat="1" ht="24.95" customHeight="1" x14ac:dyDescent="0.2">
      <c r="A47" s="17">
        <v>45</v>
      </c>
      <c r="B47" s="17">
        <v>32</v>
      </c>
      <c r="C47" s="25" t="s">
        <v>51</v>
      </c>
      <c r="D47" s="19">
        <v>79</v>
      </c>
      <c r="E47" s="19">
        <v>44</v>
      </c>
      <c r="F47" s="20">
        <f>(D47-E47)/E47</f>
        <v>0.79545454545454541</v>
      </c>
      <c r="G47" s="21">
        <v>15</v>
      </c>
      <c r="H47" s="22">
        <v>1</v>
      </c>
      <c r="I47" s="22">
        <f>G47/H47</f>
        <v>15</v>
      </c>
      <c r="J47" s="22">
        <v>1</v>
      </c>
      <c r="K47" s="22">
        <v>9</v>
      </c>
      <c r="L47" s="19">
        <v>76626.69</v>
      </c>
      <c r="M47" s="21">
        <v>11311</v>
      </c>
      <c r="N47" s="23">
        <v>45394</v>
      </c>
      <c r="O47" s="30" t="s">
        <v>63</v>
      </c>
      <c r="P47" s="55"/>
    </row>
    <row r="48" spans="1:16" s="27" customFormat="1" ht="24.95" customHeight="1" x14ac:dyDescent="0.2">
      <c r="A48" s="6">
        <v>46</v>
      </c>
      <c r="B48" s="19" t="s">
        <v>15</v>
      </c>
      <c r="C48" s="18" t="s">
        <v>110</v>
      </c>
      <c r="D48" s="19">
        <v>32</v>
      </c>
      <c r="E48" s="19" t="s">
        <v>15</v>
      </c>
      <c r="F48" s="20" t="s">
        <v>15</v>
      </c>
      <c r="G48" s="21">
        <v>6</v>
      </c>
      <c r="H48" s="22">
        <v>1</v>
      </c>
      <c r="I48" s="22">
        <v>6</v>
      </c>
      <c r="J48" s="17">
        <v>1</v>
      </c>
      <c r="K48" s="22" t="s">
        <v>15</v>
      </c>
      <c r="L48" s="19">
        <v>64</v>
      </c>
      <c r="M48" s="21">
        <v>13</v>
      </c>
      <c r="N48" s="23" t="s">
        <v>111</v>
      </c>
      <c r="O48" s="30" t="s">
        <v>25</v>
      </c>
      <c r="P48" s="55"/>
    </row>
    <row r="49" spans="1:16" s="27" customFormat="1" ht="24.95" customHeight="1" x14ac:dyDescent="0.2">
      <c r="A49" s="17">
        <v>47</v>
      </c>
      <c r="B49" s="17">
        <v>35</v>
      </c>
      <c r="C49" s="18" t="s">
        <v>36</v>
      </c>
      <c r="D49" s="19">
        <v>10</v>
      </c>
      <c r="E49" s="19">
        <v>23</v>
      </c>
      <c r="F49" s="20">
        <f>(D49-E49)/E49</f>
        <v>-0.56521739130434778</v>
      </c>
      <c r="G49" s="21">
        <v>2</v>
      </c>
      <c r="H49" s="22" t="s">
        <v>15</v>
      </c>
      <c r="I49" s="22" t="s">
        <v>15</v>
      </c>
      <c r="J49" s="22">
        <v>1</v>
      </c>
      <c r="K49" s="22">
        <v>4</v>
      </c>
      <c r="L49" s="19">
        <v>9113</v>
      </c>
      <c r="M49" s="21">
        <v>1611</v>
      </c>
      <c r="N49" s="23">
        <v>45429</v>
      </c>
      <c r="O49" s="30" t="s">
        <v>13</v>
      </c>
      <c r="P49" s="55"/>
    </row>
    <row r="50" spans="1:16" s="44" customFormat="1" ht="24.95" customHeight="1" x14ac:dyDescent="0.2">
      <c r="A50" s="46" t="s">
        <v>26</v>
      </c>
      <c r="B50" s="46" t="s">
        <v>26</v>
      </c>
      <c r="C50" s="48" t="s">
        <v>112</v>
      </c>
      <c r="D50" s="49">
        <f>SUBTOTAL(109,Table1324[Pajamos 
(GBO)])</f>
        <v>353051.49000000005</v>
      </c>
      <c r="E50" s="49">
        <f>SUBTOTAL(109,Table132[Pajamos 
(GBO)])</f>
        <v>243521.22000000003</v>
      </c>
      <c r="F50" s="50">
        <f t="shared" ref="F50" si="3">(D50-E50)/E50</f>
        <v>0.44977710771981189</v>
      </c>
      <c r="G50" s="52">
        <f>SUBTOTAL(109,Table1324[Žiūrovų sk. 
(ADM)])</f>
        <v>61760</v>
      </c>
      <c r="H50" s="46"/>
      <c r="I50" s="46"/>
      <c r="J50" s="46"/>
      <c r="K50" s="46"/>
      <c r="L50" s="54"/>
      <c r="M50" s="46"/>
      <c r="N50" s="46"/>
      <c r="O50" s="46" t="s">
        <v>26</v>
      </c>
    </row>
    <row r="51" spans="1:16" ht="11.25" hidden="1" x14ac:dyDescent="0.15">
      <c r="F51" s="3"/>
      <c r="L51" s="2"/>
    </row>
    <row r="52" spans="1:16" ht="11.25" hidden="1" x14ac:dyDescent="0.15">
      <c r="F52" s="3"/>
      <c r="L52" s="2"/>
    </row>
    <row r="53" spans="1:16" ht="11.25" hidden="1" x14ac:dyDescent="0.15">
      <c r="F53" s="3"/>
      <c r="L53" s="2"/>
    </row>
    <row r="54" spans="1:16" ht="11.25" hidden="1" x14ac:dyDescent="0.15">
      <c r="F54" s="3"/>
      <c r="L54" s="2"/>
    </row>
    <row r="55" spans="1:16" ht="11.25" hidden="1" x14ac:dyDescent="0.15">
      <c r="F55" s="3"/>
      <c r="L55" s="2"/>
    </row>
    <row r="56" spans="1:16" ht="11.25" hidden="1" x14ac:dyDescent="0.15">
      <c r="F56" s="3"/>
      <c r="L56" s="2"/>
    </row>
    <row r="57" spans="1:16" ht="11.25" hidden="1" x14ac:dyDescent="0.15">
      <c r="F57" s="3"/>
      <c r="L57" s="2"/>
    </row>
    <row r="58" spans="1:16" ht="11.25" hidden="1" x14ac:dyDescent="0.15">
      <c r="F58" s="3"/>
      <c r="L58" s="2"/>
    </row>
    <row r="59" spans="1:16" ht="11.25" hidden="1" x14ac:dyDescent="0.15">
      <c r="F59" s="3"/>
      <c r="L59" s="2"/>
    </row>
    <row r="60" spans="1:16" ht="11.25" hidden="1" x14ac:dyDescent="0.15">
      <c r="F60" s="3"/>
      <c r="L60" s="2"/>
    </row>
    <row r="61" spans="1:16" ht="11.25" hidden="1" x14ac:dyDescent="0.15">
      <c r="F61" s="3"/>
      <c r="L61" s="2"/>
    </row>
    <row r="62" spans="1:16" ht="11.25" hidden="1" x14ac:dyDescent="0.15">
      <c r="F62" s="3"/>
      <c r="L62" s="2"/>
    </row>
    <row r="63" spans="1:16" ht="11.25" hidden="1" x14ac:dyDescent="0.15">
      <c r="F63" s="3"/>
      <c r="L63" s="2"/>
    </row>
    <row r="64" spans="1:16" ht="11.25" hidden="1" x14ac:dyDescent="0.15">
      <c r="F64" s="3"/>
    </row>
    <row r="65" spans="6:6" ht="11.25" hidden="1" x14ac:dyDescent="0.15">
      <c r="F65" s="3"/>
    </row>
    <row r="66" spans="6:6" ht="11.25" hidden="1" x14ac:dyDescent="0.15">
      <c r="F66" s="3"/>
    </row>
    <row r="67" spans="6:6" ht="11.25" hidden="1" x14ac:dyDescent="0.15">
      <c r="F67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38DD6-8B80-46B8-B1AD-05E1E06CB2BA}">
  <sheetPr codeName="Sheet1">
    <pageSetUpPr fitToPage="1"/>
  </sheetPr>
  <dimension ref="A1:XFC56"/>
  <sheetViews>
    <sheetView zoomScale="60" zoomScaleNormal="60" workbookViewId="0">
      <selection activeCell="L15" sqref="L15"/>
    </sheetView>
  </sheetViews>
  <sheetFormatPr defaultColWidth="0" defaultRowHeight="11.25" customHeight="1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1" width="20.7109375" style="1" customWidth="1"/>
    <col min="12" max="12" width="20.7109375" style="43" customWidth="1"/>
    <col min="13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71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4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>
        <v>1</v>
      </c>
      <c r="C3" s="18" t="s">
        <v>27</v>
      </c>
      <c r="D3" s="19">
        <v>128376.61</v>
      </c>
      <c r="E3" s="19">
        <v>113022</v>
      </c>
      <c r="F3" s="20">
        <f>(D3-E3)/E3</f>
        <v>0.13585505476809825</v>
      </c>
      <c r="G3" s="21">
        <v>23378</v>
      </c>
      <c r="H3" s="17">
        <v>550</v>
      </c>
      <c r="I3" s="22">
        <f t="shared" ref="I3:I10" si="0">G3/H3</f>
        <v>42.505454545454548</v>
      </c>
      <c r="J3" s="17">
        <v>19</v>
      </c>
      <c r="K3" s="22">
        <v>2</v>
      </c>
      <c r="L3" s="19">
        <v>254046.34</v>
      </c>
      <c r="M3" s="21">
        <v>46017</v>
      </c>
      <c r="N3" s="23">
        <v>45436</v>
      </c>
      <c r="O3" s="30" t="s">
        <v>61</v>
      </c>
    </row>
    <row r="4" spans="1:18" s="24" customFormat="1" ht="24.95" customHeight="1" x14ac:dyDescent="0.2">
      <c r="A4" s="17">
        <v>2</v>
      </c>
      <c r="B4" s="17">
        <v>2</v>
      </c>
      <c r="C4" s="18" t="s">
        <v>28</v>
      </c>
      <c r="D4" s="19">
        <v>30227.66</v>
      </c>
      <c r="E4" s="19">
        <v>39523</v>
      </c>
      <c r="F4" s="20">
        <f>(D4-E4)/E4</f>
        <v>-0.23518811831085698</v>
      </c>
      <c r="G4" s="21">
        <v>3845</v>
      </c>
      <c r="H4" s="22">
        <v>294</v>
      </c>
      <c r="I4" s="22">
        <f t="shared" si="0"/>
        <v>13.078231292517007</v>
      </c>
      <c r="J4" s="17">
        <v>18</v>
      </c>
      <c r="K4" s="22">
        <v>2</v>
      </c>
      <c r="L4" s="19">
        <v>74534.92</v>
      </c>
      <c r="M4" s="21">
        <v>9795</v>
      </c>
      <c r="N4" s="23">
        <v>45436</v>
      </c>
      <c r="O4" s="30" t="s">
        <v>12</v>
      </c>
    </row>
    <row r="5" spans="1:18" s="24" customFormat="1" ht="24.95" customHeight="1" x14ac:dyDescent="0.2">
      <c r="A5" s="17">
        <v>3</v>
      </c>
      <c r="B5" s="17">
        <v>3</v>
      </c>
      <c r="C5" s="25" t="s">
        <v>113</v>
      </c>
      <c r="D5" s="28">
        <v>12777.72</v>
      </c>
      <c r="E5" s="28">
        <v>12444</v>
      </c>
      <c r="F5" s="20">
        <f>(D5-E5)/E5</f>
        <v>2.6817743490838906E-2</v>
      </c>
      <c r="G5" s="29">
        <v>2772</v>
      </c>
      <c r="H5" s="21">
        <v>196</v>
      </c>
      <c r="I5" s="22">
        <f t="shared" si="0"/>
        <v>14.142857142857142</v>
      </c>
      <c r="J5" s="21">
        <v>16</v>
      </c>
      <c r="K5" s="22">
        <v>3</v>
      </c>
      <c r="L5" s="28">
        <v>70044.75</v>
      </c>
      <c r="M5" s="29">
        <v>13674</v>
      </c>
      <c r="N5" s="23">
        <v>45429</v>
      </c>
      <c r="O5" s="30" t="s">
        <v>62</v>
      </c>
      <c r="R5" s="17"/>
    </row>
    <row r="6" spans="1:18" s="24" customFormat="1" ht="24.95" customHeight="1" x14ac:dyDescent="0.2">
      <c r="A6" s="17">
        <v>4</v>
      </c>
      <c r="B6" s="17">
        <v>6</v>
      </c>
      <c r="C6" s="18" t="s">
        <v>31</v>
      </c>
      <c r="D6" s="19">
        <v>10643.43</v>
      </c>
      <c r="E6" s="19">
        <v>9466</v>
      </c>
      <c r="F6" s="20">
        <f>(D6-E6)/E6</f>
        <v>0.12438516796957536</v>
      </c>
      <c r="G6" s="21">
        <v>1409</v>
      </c>
      <c r="H6" s="22">
        <v>82</v>
      </c>
      <c r="I6" s="22">
        <f t="shared" si="0"/>
        <v>17.182926829268293</v>
      </c>
      <c r="J6" s="17">
        <v>8</v>
      </c>
      <c r="K6" s="22">
        <v>4</v>
      </c>
      <c r="L6" s="19">
        <v>77427.83</v>
      </c>
      <c r="M6" s="21">
        <v>11282</v>
      </c>
      <c r="N6" s="23">
        <v>45422</v>
      </c>
      <c r="O6" s="30" t="s">
        <v>61</v>
      </c>
      <c r="R6" s="17"/>
    </row>
    <row r="7" spans="1:18" s="24" customFormat="1" ht="24.95" customHeight="1" x14ac:dyDescent="0.2">
      <c r="A7" s="17">
        <v>5</v>
      </c>
      <c r="B7" s="17">
        <v>5</v>
      </c>
      <c r="C7" s="25" t="s">
        <v>30</v>
      </c>
      <c r="D7" s="28">
        <v>10472.950000000001</v>
      </c>
      <c r="E7" s="28">
        <v>11425</v>
      </c>
      <c r="F7" s="20">
        <f>(D7-E7)/E7</f>
        <v>-8.3330415754923351E-2</v>
      </c>
      <c r="G7" s="29">
        <v>1640</v>
      </c>
      <c r="H7" s="21">
        <v>116</v>
      </c>
      <c r="I7" s="22">
        <f t="shared" si="0"/>
        <v>14.137931034482758</v>
      </c>
      <c r="J7" s="21">
        <v>10</v>
      </c>
      <c r="K7" s="22">
        <v>4</v>
      </c>
      <c r="L7" s="28">
        <v>98679.79</v>
      </c>
      <c r="M7" s="29">
        <v>14038</v>
      </c>
      <c r="N7" s="23">
        <v>45422</v>
      </c>
      <c r="O7" s="53" t="s">
        <v>18</v>
      </c>
      <c r="R7" s="17"/>
    </row>
    <row r="8" spans="1:18" s="24" customFormat="1" ht="24.95" customHeight="1" x14ac:dyDescent="0.2">
      <c r="A8" s="17">
        <v>6</v>
      </c>
      <c r="B8" s="17" t="s">
        <v>17</v>
      </c>
      <c r="C8" s="25" t="s">
        <v>41</v>
      </c>
      <c r="D8" s="28">
        <v>10284.31</v>
      </c>
      <c r="E8" s="19" t="s">
        <v>15</v>
      </c>
      <c r="F8" s="19" t="s">
        <v>15</v>
      </c>
      <c r="G8" s="29">
        <v>1492</v>
      </c>
      <c r="H8" s="21">
        <v>175</v>
      </c>
      <c r="I8" s="22">
        <f t="shared" si="0"/>
        <v>8.5257142857142849</v>
      </c>
      <c r="J8" s="21">
        <v>12</v>
      </c>
      <c r="K8" s="22">
        <v>1</v>
      </c>
      <c r="L8" s="28">
        <v>11026.74</v>
      </c>
      <c r="M8" s="29">
        <v>1492</v>
      </c>
      <c r="N8" s="23">
        <v>45443</v>
      </c>
      <c r="O8" s="53" t="s">
        <v>19</v>
      </c>
      <c r="R8" s="17"/>
    </row>
    <row r="9" spans="1:18" s="24" customFormat="1" ht="24.95" customHeight="1" x14ac:dyDescent="0.2">
      <c r="A9" s="17">
        <v>7</v>
      </c>
      <c r="B9" s="17">
        <v>4</v>
      </c>
      <c r="C9" s="18" t="s">
        <v>29</v>
      </c>
      <c r="D9" s="19">
        <v>6057.06</v>
      </c>
      <c r="E9" s="19">
        <v>12063</v>
      </c>
      <c r="F9" s="20">
        <f>(D9-E9)/E9</f>
        <v>-0.49788112409848295</v>
      </c>
      <c r="G9" s="21">
        <v>885</v>
      </c>
      <c r="H9" s="22">
        <v>95</v>
      </c>
      <c r="I9" s="22">
        <f t="shared" si="0"/>
        <v>9.3157894736842106</v>
      </c>
      <c r="J9" s="17">
        <v>10</v>
      </c>
      <c r="K9" s="22">
        <v>2</v>
      </c>
      <c r="L9" s="19">
        <v>18434.04</v>
      </c>
      <c r="M9" s="21">
        <v>2748</v>
      </c>
      <c r="N9" s="23">
        <v>45436</v>
      </c>
      <c r="O9" s="30" t="s">
        <v>11</v>
      </c>
      <c r="R9" s="17"/>
    </row>
    <row r="10" spans="1:18" s="24" customFormat="1" ht="24.95" customHeight="1" x14ac:dyDescent="0.2">
      <c r="A10" s="17">
        <v>8</v>
      </c>
      <c r="B10" s="17" t="s">
        <v>23</v>
      </c>
      <c r="C10" s="25" t="s">
        <v>78</v>
      </c>
      <c r="D10" s="19">
        <v>5409.19</v>
      </c>
      <c r="E10" s="19" t="s">
        <v>15</v>
      </c>
      <c r="F10" s="20" t="s">
        <v>15</v>
      </c>
      <c r="G10" s="17">
        <v>658</v>
      </c>
      <c r="H10" s="17">
        <v>10</v>
      </c>
      <c r="I10" s="22">
        <f t="shared" si="0"/>
        <v>65.8</v>
      </c>
      <c r="J10" s="17">
        <v>10</v>
      </c>
      <c r="K10" s="21">
        <v>0</v>
      </c>
      <c r="L10" s="19">
        <v>5409.19</v>
      </c>
      <c r="M10" s="21">
        <v>658</v>
      </c>
      <c r="N10" s="23" t="s">
        <v>24</v>
      </c>
      <c r="O10" s="30" t="s">
        <v>61</v>
      </c>
      <c r="R10" s="17"/>
    </row>
    <row r="11" spans="1:18" s="24" customFormat="1" ht="24.95" customHeight="1" x14ac:dyDescent="0.2">
      <c r="A11" s="17">
        <v>9</v>
      </c>
      <c r="B11" s="19" t="s">
        <v>17</v>
      </c>
      <c r="C11" s="18" t="s">
        <v>85</v>
      </c>
      <c r="D11" s="19">
        <v>4778</v>
      </c>
      <c r="E11" s="19" t="s">
        <v>15</v>
      </c>
      <c r="F11" s="20" t="s">
        <v>15</v>
      </c>
      <c r="G11" s="17">
        <v>715</v>
      </c>
      <c r="H11" s="22" t="s">
        <v>15</v>
      </c>
      <c r="I11" s="22" t="s">
        <v>15</v>
      </c>
      <c r="J11" s="17">
        <v>13</v>
      </c>
      <c r="K11" s="21">
        <v>1</v>
      </c>
      <c r="L11" s="19">
        <v>4778</v>
      </c>
      <c r="M11" s="21">
        <v>715</v>
      </c>
      <c r="N11" s="23">
        <v>45443</v>
      </c>
      <c r="O11" s="30" t="s">
        <v>13</v>
      </c>
      <c r="R11" s="17"/>
    </row>
    <row r="12" spans="1:18" s="24" customFormat="1" ht="24.75" customHeight="1" x14ac:dyDescent="0.2">
      <c r="A12" s="17">
        <v>10</v>
      </c>
      <c r="B12" s="17">
        <v>8</v>
      </c>
      <c r="C12" s="18" t="s">
        <v>33</v>
      </c>
      <c r="D12" s="19">
        <v>4150.75</v>
      </c>
      <c r="E12" s="19">
        <v>6436</v>
      </c>
      <c r="F12" s="20">
        <f>(D12-E12)/E12</f>
        <v>-0.35507302672467372</v>
      </c>
      <c r="G12" s="21">
        <v>606</v>
      </c>
      <c r="H12" s="22">
        <v>57</v>
      </c>
      <c r="I12" s="22">
        <f t="shared" ref="I12:I18" si="1">G12/H12</f>
        <v>10.631578947368421</v>
      </c>
      <c r="J12" s="17">
        <v>8</v>
      </c>
      <c r="K12" s="22">
        <v>5</v>
      </c>
      <c r="L12" s="19">
        <v>85756.7</v>
      </c>
      <c r="M12" s="21">
        <v>12609</v>
      </c>
      <c r="N12" s="23">
        <v>45415</v>
      </c>
      <c r="O12" s="30" t="s">
        <v>12</v>
      </c>
      <c r="R12" s="17"/>
    </row>
    <row r="13" spans="1:18" s="24" customFormat="1" ht="24.95" customHeight="1" x14ac:dyDescent="0.2">
      <c r="A13" s="17">
        <v>11</v>
      </c>
      <c r="B13" s="17">
        <v>10</v>
      </c>
      <c r="C13" s="18" t="s">
        <v>35</v>
      </c>
      <c r="D13" s="19">
        <v>3956.89</v>
      </c>
      <c r="E13" s="19">
        <v>3255</v>
      </c>
      <c r="F13" s="20">
        <f>(D13-E13)/E13</f>
        <v>0.2156344086021505</v>
      </c>
      <c r="G13" s="21">
        <v>705</v>
      </c>
      <c r="H13" s="22">
        <v>107</v>
      </c>
      <c r="I13" s="22">
        <f t="shared" si="1"/>
        <v>6.5887850467289724</v>
      </c>
      <c r="J13" s="17">
        <v>9</v>
      </c>
      <c r="K13" s="22">
        <v>13</v>
      </c>
      <c r="L13" s="19">
        <v>864290.87</v>
      </c>
      <c r="M13" s="21">
        <v>149678</v>
      </c>
      <c r="N13" s="23">
        <v>45359</v>
      </c>
      <c r="O13" s="30" t="s">
        <v>63</v>
      </c>
      <c r="R13" s="17"/>
    </row>
    <row r="14" spans="1:18" s="24" customFormat="1" ht="24.95" customHeight="1" x14ac:dyDescent="0.2">
      <c r="A14" s="17">
        <v>12</v>
      </c>
      <c r="B14" s="17">
        <v>7</v>
      </c>
      <c r="C14" s="18" t="s">
        <v>32</v>
      </c>
      <c r="D14" s="19">
        <v>2966.68</v>
      </c>
      <c r="E14" s="19">
        <v>6889</v>
      </c>
      <c r="F14" s="20">
        <f>(D14-E14)/E14</f>
        <v>-0.56935984903469306</v>
      </c>
      <c r="G14" s="21">
        <v>463</v>
      </c>
      <c r="H14" s="22">
        <v>39</v>
      </c>
      <c r="I14" s="22">
        <f t="shared" si="1"/>
        <v>11.871794871794872</v>
      </c>
      <c r="J14" s="17">
        <v>5</v>
      </c>
      <c r="K14" s="22">
        <v>6</v>
      </c>
      <c r="L14" s="19">
        <v>101633.82</v>
      </c>
      <c r="M14" s="21">
        <v>14554</v>
      </c>
      <c r="N14" s="23">
        <v>45408</v>
      </c>
      <c r="O14" s="30" t="s">
        <v>63</v>
      </c>
      <c r="R14" s="17"/>
    </row>
    <row r="15" spans="1:18" s="24" customFormat="1" ht="24.95" customHeight="1" x14ac:dyDescent="0.2">
      <c r="A15" s="17">
        <v>13</v>
      </c>
      <c r="B15" s="17" t="s">
        <v>17</v>
      </c>
      <c r="C15" s="18" t="s">
        <v>38</v>
      </c>
      <c r="D15" s="28">
        <v>2582.64</v>
      </c>
      <c r="E15" s="19" t="s">
        <v>15</v>
      </c>
      <c r="F15" s="19" t="s">
        <v>15</v>
      </c>
      <c r="G15" s="29">
        <v>469</v>
      </c>
      <c r="H15" s="21">
        <v>89</v>
      </c>
      <c r="I15" s="22">
        <f t="shared" si="1"/>
        <v>5.2696629213483144</v>
      </c>
      <c r="J15" s="21">
        <v>19</v>
      </c>
      <c r="K15" s="22">
        <v>1</v>
      </c>
      <c r="L15" s="28">
        <v>3640.31</v>
      </c>
      <c r="M15" s="29">
        <v>628</v>
      </c>
      <c r="N15" s="23">
        <v>45443</v>
      </c>
      <c r="O15" s="30" t="s">
        <v>64</v>
      </c>
      <c r="R15" s="17"/>
    </row>
    <row r="16" spans="1:18" s="24" customFormat="1" ht="24.95" customHeight="1" x14ac:dyDescent="0.2">
      <c r="A16" s="17">
        <v>14</v>
      </c>
      <c r="B16" s="19" t="s">
        <v>15</v>
      </c>
      <c r="C16" s="18" t="s">
        <v>84</v>
      </c>
      <c r="D16" s="19">
        <v>1946.1999999999998</v>
      </c>
      <c r="E16" s="19" t="s">
        <v>15</v>
      </c>
      <c r="F16" s="20" t="s">
        <v>15</v>
      </c>
      <c r="G16" s="17">
        <v>303</v>
      </c>
      <c r="H16" s="17">
        <v>28</v>
      </c>
      <c r="I16" s="22">
        <f t="shared" si="1"/>
        <v>10.821428571428571</v>
      </c>
      <c r="J16" s="17">
        <v>3</v>
      </c>
      <c r="K16" s="19" t="s">
        <v>15</v>
      </c>
      <c r="L16" s="19">
        <v>10341.049999999999</v>
      </c>
      <c r="M16" s="21">
        <v>1634</v>
      </c>
      <c r="N16" s="23">
        <v>45408</v>
      </c>
      <c r="O16" s="30" t="s">
        <v>82</v>
      </c>
      <c r="R16" s="17"/>
    </row>
    <row r="17" spans="1:19" s="24" customFormat="1" ht="24.95" customHeight="1" x14ac:dyDescent="0.2">
      <c r="A17" s="17">
        <v>15</v>
      </c>
      <c r="B17" s="17">
        <v>12</v>
      </c>
      <c r="C17" s="18" t="s">
        <v>37</v>
      </c>
      <c r="D17" s="19">
        <v>1663.71</v>
      </c>
      <c r="E17" s="19">
        <v>1234</v>
      </c>
      <c r="F17" s="20">
        <f>(D17-E17)/E17</f>
        <v>0.34822528363047006</v>
      </c>
      <c r="G17" s="21">
        <v>390</v>
      </c>
      <c r="H17" s="22">
        <v>37</v>
      </c>
      <c r="I17" s="22">
        <f t="shared" si="1"/>
        <v>10.54054054054054</v>
      </c>
      <c r="J17" s="17"/>
      <c r="K17" s="38">
        <v>7</v>
      </c>
      <c r="L17" s="19">
        <v>97868.310000000012</v>
      </c>
      <c r="M17" s="21">
        <v>18684</v>
      </c>
      <c r="N17" s="23">
        <v>45401</v>
      </c>
      <c r="O17" s="30" t="s">
        <v>14</v>
      </c>
      <c r="R17" s="17"/>
    </row>
    <row r="18" spans="1:19" s="24" customFormat="1" ht="24.95" customHeight="1" x14ac:dyDescent="0.2">
      <c r="A18" s="17">
        <v>16</v>
      </c>
      <c r="B18" s="17" t="s">
        <v>23</v>
      </c>
      <c r="C18" s="25" t="s">
        <v>79</v>
      </c>
      <c r="D18" s="19">
        <v>1634.86</v>
      </c>
      <c r="E18" s="19" t="s">
        <v>15</v>
      </c>
      <c r="F18" s="20" t="s">
        <v>15</v>
      </c>
      <c r="G18" s="17">
        <v>235</v>
      </c>
      <c r="H18" s="17">
        <v>11</v>
      </c>
      <c r="I18" s="22">
        <f t="shared" si="1"/>
        <v>21.363636363636363</v>
      </c>
      <c r="J18" s="17">
        <v>9</v>
      </c>
      <c r="K18" s="21">
        <v>0</v>
      </c>
      <c r="L18" s="19">
        <v>1634.86</v>
      </c>
      <c r="M18" s="21">
        <v>235</v>
      </c>
      <c r="N18" s="23" t="s">
        <v>24</v>
      </c>
      <c r="O18" s="30" t="s">
        <v>12</v>
      </c>
      <c r="R18" s="17"/>
    </row>
    <row r="19" spans="1:19" s="24" customFormat="1" ht="24.95" customHeight="1" x14ac:dyDescent="0.2">
      <c r="A19" s="17">
        <v>17</v>
      </c>
      <c r="B19" s="17">
        <v>15</v>
      </c>
      <c r="C19" s="18" t="s">
        <v>40</v>
      </c>
      <c r="D19" s="19">
        <v>1170.7</v>
      </c>
      <c r="E19" s="19">
        <v>790</v>
      </c>
      <c r="F19" s="20">
        <f>(D19-E19)/E19</f>
        <v>0.48189873417721524</v>
      </c>
      <c r="G19" s="21">
        <v>237</v>
      </c>
      <c r="H19" s="22">
        <v>6</v>
      </c>
      <c r="I19" s="22">
        <v>39.5</v>
      </c>
      <c r="J19" s="17">
        <v>5</v>
      </c>
      <c r="K19" s="22">
        <v>3</v>
      </c>
      <c r="L19" s="19">
        <v>5246.66</v>
      </c>
      <c r="M19" s="21">
        <v>955</v>
      </c>
      <c r="N19" s="23">
        <v>45429</v>
      </c>
      <c r="O19" s="30" t="s">
        <v>25</v>
      </c>
      <c r="R19" s="17"/>
    </row>
    <row r="20" spans="1:19" s="24" customFormat="1" ht="24.95" customHeight="1" x14ac:dyDescent="0.2">
      <c r="A20" s="17">
        <v>18</v>
      </c>
      <c r="B20" s="19" t="s">
        <v>15</v>
      </c>
      <c r="C20" s="18" t="s">
        <v>81</v>
      </c>
      <c r="D20" s="19">
        <v>849.50000000000023</v>
      </c>
      <c r="E20" s="19" t="s">
        <v>15</v>
      </c>
      <c r="F20" s="20" t="s">
        <v>15</v>
      </c>
      <c r="G20" s="17">
        <v>140</v>
      </c>
      <c r="H20" s="17">
        <v>16</v>
      </c>
      <c r="I20" s="22">
        <f>G20/H20</f>
        <v>8.75</v>
      </c>
      <c r="J20" s="17">
        <v>5</v>
      </c>
      <c r="K20" s="19" t="s">
        <v>15</v>
      </c>
      <c r="L20" s="19">
        <v>3621.7000000000003</v>
      </c>
      <c r="M20" s="21">
        <v>663</v>
      </c>
      <c r="N20" s="23">
        <v>45415</v>
      </c>
      <c r="O20" s="30" t="s">
        <v>82</v>
      </c>
      <c r="R20" s="17"/>
    </row>
    <row r="21" spans="1:19" s="24" customFormat="1" ht="24.95" customHeight="1" x14ac:dyDescent="0.2">
      <c r="A21" s="17">
        <v>19</v>
      </c>
      <c r="B21" s="19" t="s">
        <v>15</v>
      </c>
      <c r="C21" s="25" t="s">
        <v>74</v>
      </c>
      <c r="D21" s="19">
        <v>612</v>
      </c>
      <c r="E21" s="19" t="s">
        <v>15</v>
      </c>
      <c r="F21" s="20" t="s">
        <v>15</v>
      </c>
      <c r="G21" s="17">
        <v>147</v>
      </c>
      <c r="H21" s="17">
        <v>1</v>
      </c>
      <c r="I21" s="22">
        <f>G21/H21</f>
        <v>147</v>
      </c>
      <c r="J21" s="17">
        <v>1</v>
      </c>
      <c r="K21" s="19" t="s">
        <v>15</v>
      </c>
      <c r="L21" s="19">
        <v>3176.9</v>
      </c>
      <c r="M21" s="21">
        <v>802</v>
      </c>
      <c r="N21" s="23">
        <v>45387</v>
      </c>
      <c r="O21" s="53" t="s">
        <v>75</v>
      </c>
      <c r="R21" s="17"/>
    </row>
    <row r="22" spans="1:19" s="24" customFormat="1" ht="24.95" customHeight="1" x14ac:dyDescent="0.2">
      <c r="A22" s="17">
        <v>20</v>
      </c>
      <c r="B22" s="19" t="s">
        <v>15</v>
      </c>
      <c r="C22" s="25" t="s">
        <v>77</v>
      </c>
      <c r="D22" s="19">
        <v>442.5</v>
      </c>
      <c r="E22" s="19" t="s">
        <v>15</v>
      </c>
      <c r="F22" s="20" t="s">
        <v>15</v>
      </c>
      <c r="G22" s="17">
        <v>216</v>
      </c>
      <c r="H22" s="17">
        <v>28</v>
      </c>
      <c r="I22" s="22">
        <f>G22/H22</f>
        <v>7.7142857142857144</v>
      </c>
      <c r="J22" s="17">
        <v>4</v>
      </c>
      <c r="K22" s="19" t="s">
        <v>15</v>
      </c>
      <c r="L22" s="19">
        <v>74727.280000000013</v>
      </c>
      <c r="M22" s="21">
        <v>16056</v>
      </c>
      <c r="N22" s="23">
        <v>44981</v>
      </c>
      <c r="O22" s="53" t="s">
        <v>14</v>
      </c>
      <c r="R22" s="17"/>
    </row>
    <row r="23" spans="1:19" s="24" customFormat="1" ht="24.95" customHeight="1" x14ac:dyDescent="0.2">
      <c r="A23" s="17">
        <v>21</v>
      </c>
      <c r="B23" s="19" t="s">
        <v>15</v>
      </c>
      <c r="C23" s="18" t="s">
        <v>83</v>
      </c>
      <c r="D23" s="19">
        <v>394.8900000000001</v>
      </c>
      <c r="E23" s="19" t="s">
        <v>15</v>
      </c>
      <c r="F23" s="20" t="s">
        <v>15</v>
      </c>
      <c r="G23" s="17">
        <v>78</v>
      </c>
      <c r="H23" s="17">
        <v>9</v>
      </c>
      <c r="I23" s="22">
        <f>G23/H23</f>
        <v>8.6666666666666661</v>
      </c>
      <c r="J23" s="17">
        <v>4</v>
      </c>
      <c r="K23" s="19" t="s">
        <v>15</v>
      </c>
      <c r="L23" s="19">
        <v>10149.09</v>
      </c>
      <c r="M23" s="21">
        <v>1711</v>
      </c>
      <c r="N23" s="23">
        <v>45387</v>
      </c>
      <c r="O23" s="30" t="s">
        <v>82</v>
      </c>
      <c r="R23" s="17"/>
    </row>
    <row r="24" spans="1:19" s="24" customFormat="1" ht="24.75" customHeight="1" x14ac:dyDescent="0.2">
      <c r="A24" s="17">
        <v>22</v>
      </c>
      <c r="B24" s="19" t="s">
        <v>15</v>
      </c>
      <c r="C24" s="25" t="s">
        <v>76</v>
      </c>
      <c r="D24" s="19">
        <v>394</v>
      </c>
      <c r="E24" s="19" t="s">
        <v>15</v>
      </c>
      <c r="F24" s="20" t="s">
        <v>15</v>
      </c>
      <c r="G24" s="17">
        <v>189</v>
      </c>
      <c r="H24" s="17">
        <v>28</v>
      </c>
      <c r="I24" s="22">
        <f>G24/H24</f>
        <v>6.75</v>
      </c>
      <c r="J24" s="17">
        <v>4</v>
      </c>
      <c r="K24" s="19" t="s">
        <v>15</v>
      </c>
      <c r="L24" s="19">
        <v>171697.58</v>
      </c>
      <c r="M24" s="21">
        <v>35859</v>
      </c>
      <c r="N24" s="23">
        <v>44925</v>
      </c>
      <c r="O24" s="53" t="s">
        <v>14</v>
      </c>
      <c r="R24" s="17"/>
    </row>
    <row r="25" spans="1:19" s="27" customFormat="1" ht="24.75" customHeight="1" x14ac:dyDescent="0.15">
      <c r="A25" s="17">
        <v>23</v>
      </c>
      <c r="B25" s="17">
        <v>21</v>
      </c>
      <c r="C25" s="25" t="s">
        <v>46</v>
      </c>
      <c r="D25" s="19">
        <v>311</v>
      </c>
      <c r="E25" s="19">
        <v>378</v>
      </c>
      <c r="F25" s="20">
        <f>(D25-E25)/E25</f>
        <v>-0.17724867724867724</v>
      </c>
      <c r="G25" s="17">
        <v>44</v>
      </c>
      <c r="H25" s="17">
        <v>5</v>
      </c>
      <c r="I25" s="22">
        <v>8.8000000000000007</v>
      </c>
      <c r="J25" s="17">
        <v>3</v>
      </c>
      <c r="K25" s="22">
        <v>11</v>
      </c>
      <c r="L25" s="19">
        <v>65607.19</v>
      </c>
      <c r="M25" s="21">
        <v>10065</v>
      </c>
      <c r="N25" s="23">
        <v>45379</v>
      </c>
      <c r="O25" s="53" t="s">
        <v>25</v>
      </c>
      <c r="R25" s="17"/>
      <c r="S25" s="24"/>
    </row>
    <row r="26" spans="1:19" s="27" customFormat="1" ht="24.95" customHeight="1" x14ac:dyDescent="0.15">
      <c r="A26" s="17">
        <v>24</v>
      </c>
      <c r="B26" s="17" t="s">
        <v>17</v>
      </c>
      <c r="C26" s="25" t="s">
        <v>73</v>
      </c>
      <c r="D26" s="19">
        <v>288.60000000000002</v>
      </c>
      <c r="E26" s="19" t="s">
        <v>15</v>
      </c>
      <c r="F26" s="20" t="s">
        <v>15</v>
      </c>
      <c r="G26" s="17">
        <v>80</v>
      </c>
      <c r="H26" s="17">
        <v>18</v>
      </c>
      <c r="I26" s="22">
        <f>G26/H26</f>
        <v>4.4444444444444446</v>
      </c>
      <c r="J26" s="17">
        <v>5</v>
      </c>
      <c r="K26" s="22">
        <v>1</v>
      </c>
      <c r="L26" s="19">
        <v>288.60000000000002</v>
      </c>
      <c r="M26" s="21">
        <v>80</v>
      </c>
      <c r="N26" s="23">
        <v>45443</v>
      </c>
      <c r="O26" s="53" t="s">
        <v>68</v>
      </c>
      <c r="R26" s="17"/>
      <c r="S26" s="24"/>
    </row>
    <row r="27" spans="1:19" s="27" customFormat="1" ht="24.75" customHeight="1" x14ac:dyDescent="0.15">
      <c r="A27" s="17">
        <v>25</v>
      </c>
      <c r="B27" s="8" t="s">
        <v>15</v>
      </c>
      <c r="C27" s="7" t="s">
        <v>87</v>
      </c>
      <c r="D27" s="8">
        <v>278.48</v>
      </c>
      <c r="E27" s="8" t="s">
        <v>15</v>
      </c>
      <c r="F27" s="9" t="s">
        <v>15</v>
      </c>
      <c r="G27" s="6">
        <v>91</v>
      </c>
      <c r="H27" s="11">
        <v>1</v>
      </c>
      <c r="I27" s="11">
        <f>G27/H27</f>
        <v>91</v>
      </c>
      <c r="J27" s="6">
        <v>1</v>
      </c>
      <c r="K27" s="8" t="s">
        <v>15</v>
      </c>
      <c r="L27" s="8">
        <v>236701.65</v>
      </c>
      <c r="M27" s="10">
        <v>51328</v>
      </c>
      <c r="N27" s="12">
        <v>44400</v>
      </c>
      <c r="O27" s="31" t="s">
        <v>18</v>
      </c>
      <c r="R27" s="17"/>
      <c r="S27" s="24"/>
    </row>
    <row r="28" spans="1:19" s="27" customFormat="1" ht="24.75" customHeight="1" x14ac:dyDescent="0.15">
      <c r="A28" s="17">
        <v>26</v>
      </c>
      <c r="B28" s="8" t="s">
        <v>15</v>
      </c>
      <c r="C28" s="7" t="s">
        <v>88</v>
      </c>
      <c r="D28" s="8">
        <v>225</v>
      </c>
      <c r="E28" s="8" t="s">
        <v>15</v>
      </c>
      <c r="F28" s="9" t="s">
        <v>15</v>
      </c>
      <c r="G28" s="6">
        <v>45</v>
      </c>
      <c r="H28" s="11">
        <v>1</v>
      </c>
      <c r="I28" s="11">
        <f>G28/H28</f>
        <v>45</v>
      </c>
      <c r="J28" s="6">
        <v>1</v>
      </c>
      <c r="K28" s="8" t="s">
        <v>15</v>
      </c>
      <c r="L28" s="8">
        <v>4966.3100000000004</v>
      </c>
      <c r="M28" s="10">
        <v>1294</v>
      </c>
      <c r="N28" s="12">
        <v>45275</v>
      </c>
      <c r="O28" s="31" t="s">
        <v>89</v>
      </c>
    </row>
    <row r="29" spans="1:19" ht="24.75" customHeight="1" x14ac:dyDescent="0.15">
      <c r="A29" s="17">
        <v>27</v>
      </c>
      <c r="B29" s="17">
        <v>19</v>
      </c>
      <c r="C29" s="25" t="s">
        <v>44</v>
      </c>
      <c r="D29" s="19">
        <v>202.4</v>
      </c>
      <c r="E29" s="19">
        <v>446</v>
      </c>
      <c r="F29" s="20">
        <f>(D29-E29)/E29</f>
        <v>-0.54618834080717482</v>
      </c>
      <c r="G29" s="17">
        <v>37</v>
      </c>
      <c r="H29" s="22">
        <v>6</v>
      </c>
      <c r="I29" s="22">
        <v>6.166666666666667</v>
      </c>
      <c r="J29" s="17">
        <v>5</v>
      </c>
      <c r="K29" s="22">
        <v>11</v>
      </c>
      <c r="L29" s="19">
        <v>57382.5</v>
      </c>
      <c r="M29" s="21">
        <v>9031</v>
      </c>
      <c r="N29" s="23">
        <v>45379</v>
      </c>
      <c r="O29" s="35" t="s">
        <v>25</v>
      </c>
    </row>
    <row r="30" spans="1:19" ht="24.75" customHeight="1" x14ac:dyDescent="0.15">
      <c r="A30" s="17">
        <v>28</v>
      </c>
      <c r="B30" s="17">
        <v>23</v>
      </c>
      <c r="C30" s="18" t="s">
        <v>48</v>
      </c>
      <c r="D30" s="19">
        <v>84.49</v>
      </c>
      <c r="E30" s="19">
        <v>320</v>
      </c>
      <c r="F30" s="20">
        <f>(D30-E30)/E30</f>
        <v>-0.73596874999999995</v>
      </c>
      <c r="G30" s="21">
        <v>26</v>
      </c>
      <c r="H30" s="22">
        <v>1</v>
      </c>
      <c r="I30" s="22">
        <f>G30/H30</f>
        <v>26</v>
      </c>
      <c r="J30" s="17">
        <v>1</v>
      </c>
      <c r="K30" s="19" t="s">
        <v>15</v>
      </c>
      <c r="L30" s="19">
        <v>191310.96</v>
      </c>
      <c r="M30" s="21">
        <v>47771</v>
      </c>
      <c r="N30" s="23">
        <v>44659</v>
      </c>
      <c r="O30" s="30" t="s">
        <v>11</v>
      </c>
    </row>
    <row r="31" spans="1:19" s="27" customFormat="1" ht="24.75" customHeight="1" x14ac:dyDescent="0.15">
      <c r="A31" s="17">
        <v>29</v>
      </c>
      <c r="B31" s="8" t="s">
        <v>15</v>
      </c>
      <c r="C31" s="7" t="s">
        <v>86</v>
      </c>
      <c r="D31" s="8">
        <v>81</v>
      </c>
      <c r="E31" s="8" t="s">
        <v>15</v>
      </c>
      <c r="F31" s="9" t="s">
        <v>15</v>
      </c>
      <c r="G31" s="6">
        <v>13</v>
      </c>
      <c r="H31" s="11">
        <v>1</v>
      </c>
      <c r="I31" s="11">
        <f>G31/H31</f>
        <v>13</v>
      </c>
      <c r="J31" s="6">
        <v>1</v>
      </c>
      <c r="K31" s="8" t="s">
        <v>15</v>
      </c>
      <c r="L31" s="8">
        <v>362119.55</v>
      </c>
      <c r="M31" s="10">
        <v>51906</v>
      </c>
      <c r="N31" s="12">
        <v>45310</v>
      </c>
      <c r="O31" s="31" t="s">
        <v>18</v>
      </c>
    </row>
    <row r="32" spans="1:19" ht="24.75" customHeight="1" x14ac:dyDescent="0.15">
      <c r="A32" s="17">
        <v>30</v>
      </c>
      <c r="B32" s="8" t="s">
        <v>15</v>
      </c>
      <c r="C32" s="18" t="s">
        <v>80</v>
      </c>
      <c r="D32" s="8">
        <v>70</v>
      </c>
      <c r="E32" s="8" t="s">
        <v>15</v>
      </c>
      <c r="F32" s="9" t="s">
        <v>15</v>
      </c>
      <c r="G32" s="6">
        <v>22</v>
      </c>
      <c r="H32" s="6">
        <v>1</v>
      </c>
      <c r="I32" s="11">
        <f>G32/H32</f>
        <v>22</v>
      </c>
      <c r="J32" s="6">
        <v>1</v>
      </c>
      <c r="K32" s="8" t="s">
        <v>15</v>
      </c>
      <c r="L32" s="8">
        <v>87476.17</v>
      </c>
      <c r="M32" s="10">
        <v>18003</v>
      </c>
      <c r="N32" s="12">
        <v>44855</v>
      </c>
      <c r="O32" s="31" t="s">
        <v>11</v>
      </c>
    </row>
    <row r="33" spans="1:15" ht="24.75" customHeight="1" x14ac:dyDescent="0.15">
      <c r="A33" s="17">
        <v>31</v>
      </c>
      <c r="B33" s="17">
        <v>18</v>
      </c>
      <c r="C33" s="18" t="s">
        <v>43</v>
      </c>
      <c r="D33" s="19">
        <v>45</v>
      </c>
      <c r="E33" s="19">
        <v>476</v>
      </c>
      <c r="F33" s="20">
        <f t="shared" ref="F33:F38" si="2">(D33-E33)/E33</f>
        <v>-0.90546218487394958</v>
      </c>
      <c r="G33" s="21">
        <v>8</v>
      </c>
      <c r="H33" s="22">
        <v>1</v>
      </c>
      <c r="I33" s="22">
        <f>G33/H33</f>
        <v>8</v>
      </c>
      <c r="J33" s="17">
        <v>1</v>
      </c>
      <c r="K33" s="22">
        <v>7</v>
      </c>
      <c r="L33" s="19">
        <v>95032.18</v>
      </c>
      <c r="M33" s="21">
        <v>13051</v>
      </c>
      <c r="N33" s="23">
        <v>45401</v>
      </c>
      <c r="O33" s="30" t="s">
        <v>11</v>
      </c>
    </row>
    <row r="34" spans="1:15" ht="24.75" customHeight="1" x14ac:dyDescent="0.15">
      <c r="A34" s="17">
        <v>32</v>
      </c>
      <c r="B34" s="17">
        <v>26</v>
      </c>
      <c r="C34" s="25" t="s">
        <v>51</v>
      </c>
      <c r="D34" s="19">
        <v>44</v>
      </c>
      <c r="E34" s="19">
        <v>89</v>
      </c>
      <c r="F34" s="20">
        <f t="shared" si="2"/>
        <v>-0.5056179775280899</v>
      </c>
      <c r="G34" s="17">
        <v>8</v>
      </c>
      <c r="H34" s="22">
        <v>1</v>
      </c>
      <c r="I34" s="22">
        <f>G34/H34</f>
        <v>8</v>
      </c>
      <c r="J34" s="17">
        <v>1</v>
      </c>
      <c r="K34" s="22">
        <v>8</v>
      </c>
      <c r="L34" s="19">
        <v>76547.69</v>
      </c>
      <c r="M34" s="21">
        <v>11296</v>
      </c>
      <c r="N34" s="23">
        <v>45394</v>
      </c>
      <c r="O34" s="30" t="s">
        <v>63</v>
      </c>
    </row>
    <row r="35" spans="1:15" ht="24.95" customHeight="1" x14ac:dyDescent="0.15">
      <c r="A35" s="17">
        <v>33</v>
      </c>
      <c r="B35" s="17">
        <v>29</v>
      </c>
      <c r="C35" s="18" t="s">
        <v>54</v>
      </c>
      <c r="D35" s="19">
        <v>38</v>
      </c>
      <c r="E35" s="19">
        <v>53</v>
      </c>
      <c r="F35" s="20">
        <f t="shared" si="2"/>
        <v>-0.28301886792452829</v>
      </c>
      <c r="G35" s="21">
        <v>8</v>
      </c>
      <c r="H35" s="22">
        <v>1</v>
      </c>
      <c r="I35" s="22">
        <v>8</v>
      </c>
      <c r="J35" s="17">
        <v>1</v>
      </c>
      <c r="K35" s="20" t="s">
        <v>15</v>
      </c>
      <c r="L35" s="19">
        <v>20534.2</v>
      </c>
      <c r="M35" s="21">
        <v>2066</v>
      </c>
      <c r="N35" s="23">
        <v>45365</v>
      </c>
      <c r="O35" s="30" t="s">
        <v>25</v>
      </c>
    </row>
    <row r="36" spans="1:15" ht="24.95" customHeight="1" x14ac:dyDescent="0.15">
      <c r="A36" s="17">
        <v>34</v>
      </c>
      <c r="B36" s="17">
        <v>25</v>
      </c>
      <c r="C36" s="18" t="s">
        <v>50</v>
      </c>
      <c r="D36" s="19">
        <v>28</v>
      </c>
      <c r="E36" s="19">
        <v>134</v>
      </c>
      <c r="F36" s="20">
        <f t="shared" si="2"/>
        <v>-0.79104477611940294</v>
      </c>
      <c r="G36" s="21">
        <v>7</v>
      </c>
      <c r="H36" s="22">
        <v>2</v>
      </c>
      <c r="I36" s="22">
        <f>G36/H36</f>
        <v>3.5</v>
      </c>
      <c r="J36" s="17">
        <v>1</v>
      </c>
      <c r="K36" s="22">
        <v>6</v>
      </c>
      <c r="L36" s="19">
        <v>30502.03</v>
      </c>
      <c r="M36" s="21">
        <v>5923</v>
      </c>
      <c r="N36" s="23">
        <v>45408</v>
      </c>
      <c r="O36" s="30" t="s">
        <v>11</v>
      </c>
    </row>
    <row r="37" spans="1:15" ht="24.95" customHeight="1" x14ac:dyDescent="0.15">
      <c r="A37" s="17">
        <v>35</v>
      </c>
      <c r="B37" s="17">
        <v>11</v>
      </c>
      <c r="C37" s="18" t="s">
        <v>36</v>
      </c>
      <c r="D37" s="19">
        <v>23</v>
      </c>
      <c r="E37" s="19">
        <v>1338</v>
      </c>
      <c r="F37" s="20">
        <f t="shared" si="2"/>
        <v>-0.98281016442451419</v>
      </c>
      <c r="G37" s="21">
        <v>5</v>
      </c>
      <c r="H37" s="22" t="s">
        <v>15</v>
      </c>
      <c r="I37" s="22" t="s">
        <v>15</v>
      </c>
      <c r="J37" s="17">
        <v>1</v>
      </c>
      <c r="K37" s="22">
        <v>3</v>
      </c>
      <c r="L37" s="19">
        <v>9103</v>
      </c>
      <c r="M37" s="21">
        <v>1609</v>
      </c>
      <c r="N37" s="23">
        <v>45429</v>
      </c>
      <c r="O37" s="30" t="s">
        <v>13</v>
      </c>
    </row>
    <row r="38" spans="1:15" ht="24.95" customHeight="1" x14ac:dyDescent="0.15">
      <c r="A38" s="17">
        <v>36</v>
      </c>
      <c r="B38" s="17">
        <v>20</v>
      </c>
      <c r="C38" s="18" t="s">
        <v>45</v>
      </c>
      <c r="D38" s="19">
        <v>10</v>
      </c>
      <c r="E38" s="19">
        <v>437</v>
      </c>
      <c r="F38" s="20">
        <f t="shared" si="2"/>
        <v>-0.97711670480549195</v>
      </c>
      <c r="G38" s="21">
        <v>2</v>
      </c>
      <c r="H38" s="22" t="s">
        <v>15</v>
      </c>
      <c r="I38" s="22" t="s">
        <v>15</v>
      </c>
      <c r="J38" s="17">
        <v>1</v>
      </c>
      <c r="K38" s="22" t="s">
        <v>15</v>
      </c>
      <c r="L38" s="19">
        <v>24357</v>
      </c>
      <c r="M38" s="21">
        <v>4950</v>
      </c>
      <c r="N38" s="23">
        <v>45394</v>
      </c>
      <c r="O38" s="30" t="s">
        <v>13</v>
      </c>
    </row>
    <row r="39" spans="1:15" s="44" customFormat="1" ht="24.95" customHeight="1" x14ac:dyDescent="0.2">
      <c r="A39" s="46" t="s">
        <v>26</v>
      </c>
      <c r="B39" s="47"/>
      <c r="C39" s="48" t="s">
        <v>90</v>
      </c>
      <c r="D39" s="49">
        <f>SUBTOTAL(109,Table132[Pajamos 
(GBO)])</f>
        <v>243521.22000000003</v>
      </c>
      <c r="E39" s="49" t="s">
        <v>91</v>
      </c>
      <c r="F39" s="50">
        <f t="shared" ref="F39" si="3">(D39-E39)/E39</f>
        <v>6.5841000008753717E-2</v>
      </c>
      <c r="G39" s="52">
        <f>SUBTOTAL(109,Table132[Žiūrovų sk. 
(ADM)])</f>
        <v>41368</v>
      </c>
      <c r="H39" s="46"/>
      <c r="I39" s="46"/>
      <c r="J39" s="46"/>
      <c r="K39" s="46"/>
      <c r="L39" s="54"/>
      <c r="M39" s="46"/>
      <c r="N39" s="46"/>
      <c r="O39" s="46" t="s">
        <v>26</v>
      </c>
    </row>
    <row r="40" spans="1:15" hidden="1" x14ac:dyDescent="0.15">
      <c r="F40" s="3"/>
      <c r="L40" s="2"/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  <c r="L52" s="2"/>
    </row>
    <row r="53" spans="6:12" hidden="1" x14ac:dyDescent="0.15">
      <c r="F53" s="3"/>
    </row>
    <row r="54" spans="6:12" hidden="1" x14ac:dyDescent="0.15">
      <c r="F54" s="3"/>
    </row>
    <row r="55" spans="6:12" hidden="1" x14ac:dyDescent="0.15">
      <c r="F55" s="3"/>
    </row>
    <row r="56" spans="6:12" hidden="1" x14ac:dyDescent="0.15">
      <c r="F56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BA373-81AB-43BB-AE96-6182F255C705}">
  <sheetPr codeName="Sheet2">
    <pageSetUpPr fitToPage="1"/>
  </sheetPr>
  <dimension ref="A1:XFC55"/>
  <sheetViews>
    <sheetView zoomScale="60" zoomScaleNormal="60" workbookViewId="0">
      <selection activeCell="C16" sqref="C16:O16"/>
    </sheetView>
  </sheetViews>
  <sheetFormatPr defaultColWidth="0" defaultRowHeight="11.25" zeroHeight="1" x14ac:dyDescent="0.15"/>
  <cols>
    <col min="1" max="2" width="4.7109375" style="1" customWidth="1"/>
    <col min="3" max="3" width="30.7109375" style="1" customWidth="1"/>
    <col min="4" max="4" width="20.7109375" style="1" customWidth="1"/>
    <col min="5" max="5" width="20.7109375" style="43" customWidth="1"/>
    <col min="6" max="6" width="20.7109375" style="37" customWidth="1"/>
    <col min="7" max="14" width="20.7109375" style="1" customWidth="1"/>
    <col min="15" max="15" width="30.7109375" style="1" customWidth="1"/>
    <col min="16" max="16383" width="18.28515625" style="1" hidden="1"/>
    <col min="16384" max="16384" width="5.42578125" style="1" hidden="1"/>
  </cols>
  <sheetData>
    <row r="1" spans="1:18" s="4" customFormat="1" ht="40.5" customHeight="1" thickBot="1" x14ac:dyDescent="0.25">
      <c r="A1" s="64" t="s">
        <v>72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8" s="5" customFormat="1" ht="63.75" customHeight="1" thickBot="1" x14ac:dyDescent="0.25">
      <c r="A2" s="26" t="s">
        <v>21</v>
      </c>
      <c r="B2" s="14" t="s">
        <v>22</v>
      </c>
      <c r="C2" s="15" t="s">
        <v>0</v>
      </c>
      <c r="D2" s="15" t="s">
        <v>1</v>
      </c>
      <c r="E2" s="45" t="s">
        <v>20</v>
      </c>
      <c r="F2" s="36" t="s">
        <v>2</v>
      </c>
      <c r="G2" s="15" t="s">
        <v>3</v>
      </c>
      <c r="H2" s="15" t="s">
        <v>4</v>
      </c>
      <c r="I2" s="15" t="s">
        <v>16</v>
      </c>
      <c r="J2" s="15" t="s">
        <v>10</v>
      </c>
      <c r="K2" s="15" t="s">
        <v>5</v>
      </c>
      <c r="L2" s="15" t="s">
        <v>6</v>
      </c>
      <c r="M2" s="15" t="s">
        <v>9</v>
      </c>
      <c r="N2" s="15" t="s">
        <v>8</v>
      </c>
      <c r="O2" s="16" t="s">
        <v>7</v>
      </c>
    </row>
    <row r="3" spans="1:18" s="24" customFormat="1" ht="24.95" customHeight="1" x14ac:dyDescent="0.2">
      <c r="A3" s="17">
        <v>1</v>
      </c>
      <c r="B3" s="17" t="s">
        <v>17</v>
      </c>
      <c r="C3" s="18" t="s">
        <v>27</v>
      </c>
      <c r="D3" s="19">
        <v>113022</v>
      </c>
      <c r="E3" s="19" t="s">
        <v>15</v>
      </c>
      <c r="F3" s="20" t="s">
        <v>15</v>
      </c>
      <c r="G3" s="21">
        <v>20319</v>
      </c>
      <c r="H3" s="17">
        <v>558</v>
      </c>
      <c r="I3" s="22">
        <f>G3/H3</f>
        <v>36.413978494623656</v>
      </c>
      <c r="J3" s="17">
        <v>20</v>
      </c>
      <c r="K3" s="22">
        <v>1</v>
      </c>
      <c r="L3" s="19">
        <v>125351</v>
      </c>
      <c r="M3" s="21">
        <v>22586</v>
      </c>
      <c r="N3" s="23">
        <v>45436</v>
      </c>
      <c r="O3" s="30" t="s">
        <v>61</v>
      </c>
    </row>
    <row r="4" spans="1:18" s="24" customFormat="1" ht="24.95" customHeight="1" x14ac:dyDescent="0.2">
      <c r="A4" s="17">
        <v>2</v>
      </c>
      <c r="B4" s="17" t="s">
        <v>17</v>
      </c>
      <c r="C4" s="18" t="s">
        <v>28</v>
      </c>
      <c r="D4" s="19">
        <v>39523</v>
      </c>
      <c r="E4" s="19" t="s">
        <v>15</v>
      </c>
      <c r="F4" s="20" t="s">
        <v>15</v>
      </c>
      <c r="G4" s="21">
        <v>5341</v>
      </c>
      <c r="H4" s="22">
        <v>370</v>
      </c>
      <c r="I4" s="22">
        <f t="shared" ref="I4:I37" si="0">G4/H4</f>
        <v>14.435135135135136</v>
      </c>
      <c r="J4" s="17">
        <v>20</v>
      </c>
      <c r="K4" s="22">
        <v>1</v>
      </c>
      <c r="L4" s="19">
        <v>44249</v>
      </c>
      <c r="M4" s="21">
        <v>5941</v>
      </c>
      <c r="N4" s="23">
        <v>45436</v>
      </c>
      <c r="O4" s="30" t="s">
        <v>12</v>
      </c>
    </row>
    <row r="5" spans="1:18" s="24" customFormat="1" ht="24.95" customHeight="1" x14ac:dyDescent="0.2">
      <c r="A5" s="17">
        <v>3</v>
      </c>
      <c r="B5" s="17">
        <v>1</v>
      </c>
      <c r="C5" s="25" t="s">
        <v>113</v>
      </c>
      <c r="D5" s="28">
        <v>12444</v>
      </c>
      <c r="E5" s="19">
        <v>36097</v>
      </c>
      <c r="F5" s="20">
        <f>(D5-E5)/E5</f>
        <v>-0.65526221015596864</v>
      </c>
      <c r="G5" s="29">
        <v>2442</v>
      </c>
      <c r="H5" s="21">
        <v>221</v>
      </c>
      <c r="I5" s="22">
        <f t="shared" si="0"/>
        <v>11.049773755656108</v>
      </c>
      <c r="J5" s="21">
        <v>20</v>
      </c>
      <c r="K5" s="22">
        <v>2</v>
      </c>
      <c r="L5" s="29">
        <v>57267</v>
      </c>
      <c r="M5" s="29">
        <v>10902</v>
      </c>
      <c r="N5" s="23">
        <v>45429</v>
      </c>
      <c r="O5" s="30" t="s">
        <v>62</v>
      </c>
      <c r="R5" s="17"/>
    </row>
    <row r="6" spans="1:18" s="24" customFormat="1" ht="24.95" customHeight="1" x14ac:dyDescent="0.2">
      <c r="A6" s="17">
        <v>4</v>
      </c>
      <c r="B6" s="17" t="s">
        <v>17</v>
      </c>
      <c r="C6" s="18" t="s">
        <v>29</v>
      </c>
      <c r="D6" s="19">
        <v>12063</v>
      </c>
      <c r="E6" s="19" t="s">
        <v>15</v>
      </c>
      <c r="F6" s="19" t="s">
        <v>15</v>
      </c>
      <c r="G6" s="21">
        <v>1797</v>
      </c>
      <c r="H6" s="22">
        <v>150</v>
      </c>
      <c r="I6" s="22">
        <f t="shared" si="0"/>
        <v>11.98</v>
      </c>
      <c r="J6" s="17">
        <v>14</v>
      </c>
      <c r="K6" s="22">
        <v>1</v>
      </c>
      <c r="L6" s="19">
        <v>12377</v>
      </c>
      <c r="M6" s="21">
        <v>1863</v>
      </c>
      <c r="N6" s="23">
        <v>45436</v>
      </c>
      <c r="O6" s="30" t="s">
        <v>11</v>
      </c>
      <c r="R6" s="17"/>
    </row>
    <row r="7" spans="1:18" s="24" customFormat="1" ht="24.95" customHeight="1" x14ac:dyDescent="0.2">
      <c r="A7" s="17">
        <v>5</v>
      </c>
      <c r="B7" s="17">
        <v>2</v>
      </c>
      <c r="C7" s="13" t="s">
        <v>30</v>
      </c>
      <c r="D7" s="32">
        <v>11425</v>
      </c>
      <c r="E7" s="19">
        <v>27295</v>
      </c>
      <c r="F7" s="20">
        <f t="shared" ref="F7:F36" si="1">(D7-E7)/E7</f>
        <v>-0.58142516944495326</v>
      </c>
      <c r="G7" s="33">
        <v>1772</v>
      </c>
      <c r="H7" s="10">
        <v>147</v>
      </c>
      <c r="I7" s="22">
        <f t="shared" si="0"/>
        <v>12.054421768707483</v>
      </c>
      <c r="J7" s="10">
        <v>11</v>
      </c>
      <c r="K7" s="22">
        <v>3</v>
      </c>
      <c r="L7" s="33">
        <v>88207</v>
      </c>
      <c r="M7" s="33">
        <v>12398</v>
      </c>
      <c r="N7" s="12">
        <v>45422</v>
      </c>
      <c r="O7" s="34" t="s">
        <v>18</v>
      </c>
      <c r="R7" s="17"/>
    </row>
    <row r="8" spans="1:18" s="24" customFormat="1" ht="24.95" customHeight="1" x14ac:dyDescent="0.2">
      <c r="A8" s="17">
        <v>6</v>
      </c>
      <c r="B8" s="17">
        <v>3</v>
      </c>
      <c r="C8" s="18" t="s">
        <v>31</v>
      </c>
      <c r="D8" s="19">
        <v>9466</v>
      </c>
      <c r="E8" s="19">
        <v>23621</v>
      </c>
      <c r="F8" s="20">
        <f t="shared" si="1"/>
        <v>-0.59925490030058004</v>
      </c>
      <c r="G8" s="21">
        <v>1445</v>
      </c>
      <c r="H8" s="22">
        <v>96</v>
      </c>
      <c r="I8" s="22">
        <f t="shared" si="0"/>
        <v>15.052083333333334</v>
      </c>
      <c r="J8" s="17">
        <v>10</v>
      </c>
      <c r="K8" s="22">
        <v>3</v>
      </c>
      <c r="L8" s="19">
        <v>66747</v>
      </c>
      <c r="M8" s="21">
        <v>9865</v>
      </c>
      <c r="N8" s="23">
        <v>45422</v>
      </c>
      <c r="O8" s="30" t="s">
        <v>61</v>
      </c>
      <c r="R8" s="17"/>
    </row>
    <row r="9" spans="1:18" s="24" customFormat="1" ht="24.95" customHeight="1" x14ac:dyDescent="0.2">
      <c r="A9" s="17">
        <v>7</v>
      </c>
      <c r="B9" s="17">
        <v>6</v>
      </c>
      <c r="C9" s="18" t="s">
        <v>32</v>
      </c>
      <c r="D9" s="19">
        <v>6889</v>
      </c>
      <c r="E9" s="19">
        <v>11082</v>
      </c>
      <c r="F9" s="20">
        <f t="shared" si="1"/>
        <v>-0.37836130662335321</v>
      </c>
      <c r="G9" s="21">
        <v>1100</v>
      </c>
      <c r="H9" s="22">
        <v>77</v>
      </c>
      <c r="I9" s="22">
        <f t="shared" si="0"/>
        <v>14.285714285714286</v>
      </c>
      <c r="J9" s="17">
        <v>8</v>
      </c>
      <c r="K9" s="22">
        <v>5</v>
      </c>
      <c r="L9" s="19">
        <v>98667</v>
      </c>
      <c r="M9" s="21">
        <v>14091</v>
      </c>
      <c r="N9" s="23">
        <v>45408</v>
      </c>
      <c r="O9" s="30" t="s">
        <v>63</v>
      </c>
      <c r="R9" s="17"/>
    </row>
    <row r="10" spans="1:18" s="24" customFormat="1" ht="24.95" customHeight="1" x14ac:dyDescent="0.2">
      <c r="A10" s="17">
        <v>8</v>
      </c>
      <c r="B10" s="17">
        <v>4</v>
      </c>
      <c r="C10" s="18" t="s">
        <v>33</v>
      </c>
      <c r="D10" s="19">
        <v>6436</v>
      </c>
      <c r="E10" s="19">
        <v>13791</v>
      </c>
      <c r="F10" s="20">
        <f t="shared" si="1"/>
        <v>-0.53331883112174605</v>
      </c>
      <c r="G10" s="21">
        <v>1048</v>
      </c>
      <c r="H10" s="22">
        <v>90</v>
      </c>
      <c r="I10" s="22">
        <f t="shared" si="0"/>
        <v>11.644444444444444</v>
      </c>
      <c r="J10" s="17">
        <v>10</v>
      </c>
      <c r="K10" s="22">
        <v>4</v>
      </c>
      <c r="L10" s="19">
        <v>81526</v>
      </c>
      <c r="M10" s="21">
        <v>11989</v>
      </c>
      <c r="N10" s="23">
        <v>45415</v>
      </c>
      <c r="O10" s="30" t="s">
        <v>12</v>
      </c>
      <c r="R10" s="17"/>
    </row>
    <row r="11" spans="1:18" s="24" customFormat="1" ht="24.95" customHeight="1" x14ac:dyDescent="0.2">
      <c r="A11" s="17">
        <v>9</v>
      </c>
      <c r="B11" s="17" t="s">
        <v>23</v>
      </c>
      <c r="C11" s="18" t="s">
        <v>34</v>
      </c>
      <c r="D11" s="19">
        <v>3972</v>
      </c>
      <c r="E11" s="19" t="s">
        <v>15</v>
      </c>
      <c r="F11" s="19" t="s">
        <v>15</v>
      </c>
      <c r="G11" s="21">
        <v>479</v>
      </c>
      <c r="H11" s="17">
        <v>2</v>
      </c>
      <c r="I11" s="22">
        <f t="shared" si="0"/>
        <v>239.5</v>
      </c>
      <c r="J11" s="17">
        <v>1</v>
      </c>
      <c r="K11" s="22">
        <v>0</v>
      </c>
      <c r="L11" s="19">
        <v>3972</v>
      </c>
      <c r="M11" s="21">
        <v>479</v>
      </c>
      <c r="N11" s="23" t="s">
        <v>24</v>
      </c>
      <c r="O11" s="30" t="s">
        <v>14</v>
      </c>
      <c r="R11" s="17"/>
    </row>
    <row r="12" spans="1:18" s="24" customFormat="1" ht="24.75" customHeight="1" x14ac:dyDescent="0.2">
      <c r="A12" s="17">
        <v>10</v>
      </c>
      <c r="B12" s="17">
        <v>7</v>
      </c>
      <c r="C12" s="18" t="s">
        <v>35</v>
      </c>
      <c r="D12" s="19">
        <v>3255</v>
      </c>
      <c r="E12" s="19">
        <v>9885</v>
      </c>
      <c r="F12" s="20">
        <f t="shared" si="1"/>
        <v>-0.67071320182094085</v>
      </c>
      <c r="G12" s="21">
        <v>597</v>
      </c>
      <c r="H12" s="22">
        <v>130</v>
      </c>
      <c r="I12" s="22">
        <f t="shared" si="0"/>
        <v>4.592307692307692</v>
      </c>
      <c r="J12" s="17">
        <v>9</v>
      </c>
      <c r="K12" s="22">
        <v>12</v>
      </c>
      <c r="L12" s="19">
        <v>860334</v>
      </c>
      <c r="M12" s="21">
        <v>148973</v>
      </c>
      <c r="N12" s="23">
        <v>45359</v>
      </c>
      <c r="O12" s="30" t="s">
        <v>63</v>
      </c>
      <c r="R12" s="17"/>
    </row>
    <row r="13" spans="1:18" s="24" customFormat="1" ht="24.95" customHeight="1" x14ac:dyDescent="0.2">
      <c r="A13" s="17">
        <v>11</v>
      </c>
      <c r="B13" s="17">
        <v>8</v>
      </c>
      <c r="C13" s="18" t="s">
        <v>36</v>
      </c>
      <c r="D13" s="19">
        <v>1338</v>
      </c>
      <c r="E13" s="19">
        <v>7742</v>
      </c>
      <c r="F13" s="20">
        <f t="shared" si="1"/>
        <v>-0.82717644019633174</v>
      </c>
      <c r="G13" s="21">
        <v>240</v>
      </c>
      <c r="H13" s="22" t="s">
        <v>15</v>
      </c>
      <c r="I13" s="22" t="s">
        <v>15</v>
      </c>
      <c r="J13" s="17">
        <v>6</v>
      </c>
      <c r="K13" s="22">
        <v>2</v>
      </c>
      <c r="L13" s="19">
        <v>9080</v>
      </c>
      <c r="M13" s="21">
        <v>1604</v>
      </c>
      <c r="N13" s="23">
        <v>45429</v>
      </c>
      <c r="O13" s="30" t="s">
        <v>13</v>
      </c>
      <c r="R13" s="17"/>
    </row>
    <row r="14" spans="1:18" s="24" customFormat="1" ht="24.95" customHeight="1" x14ac:dyDescent="0.2">
      <c r="A14" s="17">
        <v>12</v>
      </c>
      <c r="B14" s="17">
        <v>9</v>
      </c>
      <c r="C14" s="18" t="s">
        <v>37</v>
      </c>
      <c r="D14" s="19">
        <v>1234</v>
      </c>
      <c r="E14" s="19">
        <v>5706</v>
      </c>
      <c r="F14" s="20">
        <f t="shared" si="1"/>
        <v>-0.78373641780581849</v>
      </c>
      <c r="G14" s="21">
        <v>263</v>
      </c>
      <c r="H14" s="22">
        <v>38</v>
      </c>
      <c r="I14" s="22">
        <f t="shared" si="0"/>
        <v>6.9210526315789478</v>
      </c>
      <c r="J14" s="17">
        <v>7</v>
      </c>
      <c r="K14" s="38">
        <v>6</v>
      </c>
      <c r="L14" s="19">
        <v>96205</v>
      </c>
      <c r="M14" s="21">
        <v>18294</v>
      </c>
      <c r="N14" s="23">
        <v>45401</v>
      </c>
      <c r="O14" s="30" t="s">
        <v>14</v>
      </c>
      <c r="R14" s="17"/>
    </row>
    <row r="15" spans="1:18" s="24" customFormat="1" ht="24.95" customHeight="1" x14ac:dyDescent="0.2">
      <c r="A15" s="17">
        <v>13</v>
      </c>
      <c r="B15" s="17" t="s">
        <v>23</v>
      </c>
      <c r="C15" s="18" t="s">
        <v>38</v>
      </c>
      <c r="D15" s="28">
        <v>1058</v>
      </c>
      <c r="E15" s="19" t="s">
        <v>15</v>
      </c>
      <c r="F15" s="19" t="s">
        <v>15</v>
      </c>
      <c r="G15" s="29">
        <v>159</v>
      </c>
      <c r="H15" s="21">
        <v>3</v>
      </c>
      <c r="I15" s="22">
        <f t="shared" si="0"/>
        <v>53</v>
      </c>
      <c r="J15" s="21">
        <v>3</v>
      </c>
      <c r="K15" s="22">
        <v>0</v>
      </c>
      <c r="L15" s="29">
        <v>1058</v>
      </c>
      <c r="M15" s="29">
        <v>159</v>
      </c>
      <c r="N15" s="23" t="s">
        <v>24</v>
      </c>
      <c r="O15" s="30" t="s">
        <v>64</v>
      </c>
      <c r="R15" s="17"/>
    </row>
    <row r="16" spans="1:18" s="24" customFormat="1" ht="24.95" customHeight="1" x14ac:dyDescent="0.2">
      <c r="A16" s="17">
        <v>14</v>
      </c>
      <c r="B16" s="17">
        <v>23</v>
      </c>
      <c r="C16" s="7" t="s">
        <v>39</v>
      </c>
      <c r="D16" s="8">
        <v>949</v>
      </c>
      <c r="E16" s="19">
        <v>324</v>
      </c>
      <c r="F16" s="20">
        <f t="shared" si="1"/>
        <v>1.9290123456790123</v>
      </c>
      <c r="G16" s="10">
        <v>223</v>
      </c>
      <c r="H16" s="11">
        <v>2</v>
      </c>
      <c r="I16" s="22">
        <f t="shared" si="0"/>
        <v>111.5</v>
      </c>
      <c r="J16" s="6">
        <v>1</v>
      </c>
      <c r="K16" s="38">
        <v>9</v>
      </c>
      <c r="L16" s="8">
        <v>6437</v>
      </c>
      <c r="M16" s="10">
        <v>1489</v>
      </c>
      <c r="N16" s="12">
        <v>45380</v>
      </c>
      <c r="O16" s="31" t="s">
        <v>14</v>
      </c>
      <c r="R16" s="17"/>
    </row>
    <row r="17" spans="1:19" s="24" customFormat="1" ht="24.95" customHeight="1" x14ac:dyDescent="0.2">
      <c r="A17" s="17">
        <v>15</v>
      </c>
      <c r="B17" s="17">
        <v>11</v>
      </c>
      <c r="C17" s="18" t="s">
        <v>40</v>
      </c>
      <c r="D17" s="19">
        <v>790</v>
      </c>
      <c r="E17" s="19">
        <v>3207</v>
      </c>
      <c r="F17" s="20">
        <f t="shared" si="1"/>
        <v>-0.75366386030558152</v>
      </c>
      <c r="G17" s="21">
        <v>128</v>
      </c>
      <c r="H17" s="22">
        <v>33</v>
      </c>
      <c r="I17" s="22">
        <f t="shared" si="0"/>
        <v>3.8787878787878789</v>
      </c>
      <c r="J17" s="17">
        <v>8</v>
      </c>
      <c r="K17" s="39">
        <v>2</v>
      </c>
      <c r="L17" s="19">
        <v>4076</v>
      </c>
      <c r="M17" s="21">
        <v>718</v>
      </c>
      <c r="N17" s="23">
        <v>45429</v>
      </c>
      <c r="O17" s="30" t="s">
        <v>25</v>
      </c>
      <c r="R17" s="17"/>
    </row>
    <row r="18" spans="1:19" s="24" customFormat="1" ht="24.95" customHeight="1" x14ac:dyDescent="0.2">
      <c r="A18" s="17">
        <v>16</v>
      </c>
      <c r="B18" s="17" t="s">
        <v>23</v>
      </c>
      <c r="C18" s="13" t="s">
        <v>41</v>
      </c>
      <c r="D18" s="32">
        <v>742</v>
      </c>
      <c r="E18" s="19" t="s">
        <v>15</v>
      </c>
      <c r="F18" s="19" t="s">
        <v>15</v>
      </c>
      <c r="G18" s="33">
        <v>102</v>
      </c>
      <c r="H18" s="10">
        <v>4</v>
      </c>
      <c r="I18" s="22">
        <f t="shared" si="0"/>
        <v>25.5</v>
      </c>
      <c r="J18" s="10">
        <v>4</v>
      </c>
      <c r="K18" s="22">
        <v>0</v>
      </c>
      <c r="L18" s="33">
        <v>742</v>
      </c>
      <c r="M18" s="33">
        <v>102</v>
      </c>
      <c r="N18" s="12" t="s">
        <v>24</v>
      </c>
      <c r="O18" s="34" t="s">
        <v>19</v>
      </c>
      <c r="R18" s="17"/>
    </row>
    <row r="19" spans="1:19" s="24" customFormat="1" ht="24.95" customHeight="1" x14ac:dyDescent="0.2">
      <c r="A19" s="17">
        <v>17</v>
      </c>
      <c r="B19" s="17">
        <v>12</v>
      </c>
      <c r="C19" s="18" t="s">
        <v>42</v>
      </c>
      <c r="D19" s="19">
        <v>657</v>
      </c>
      <c r="E19" s="19">
        <v>2332</v>
      </c>
      <c r="F19" s="20">
        <f t="shared" si="1"/>
        <v>-0.71826758147512859</v>
      </c>
      <c r="G19" s="21">
        <v>102</v>
      </c>
      <c r="H19" s="22" t="s">
        <v>15</v>
      </c>
      <c r="I19" s="22" t="s">
        <v>15</v>
      </c>
      <c r="J19" s="17">
        <v>15</v>
      </c>
      <c r="K19" s="22">
        <v>6</v>
      </c>
      <c r="L19" s="19">
        <v>78801</v>
      </c>
      <c r="M19" s="21">
        <v>13245</v>
      </c>
      <c r="N19" s="23">
        <v>45394</v>
      </c>
      <c r="O19" s="30" t="s">
        <v>65</v>
      </c>
      <c r="R19" s="17"/>
    </row>
    <row r="20" spans="1:19" s="24" customFormat="1" ht="24.95" customHeight="1" x14ac:dyDescent="0.2">
      <c r="A20" s="17">
        <v>18</v>
      </c>
      <c r="B20" s="17">
        <v>13</v>
      </c>
      <c r="C20" s="18" t="s">
        <v>43</v>
      </c>
      <c r="D20" s="19">
        <v>476</v>
      </c>
      <c r="E20" s="19">
        <v>1651</v>
      </c>
      <c r="F20" s="20">
        <f t="shared" si="1"/>
        <v>-0.71168988491823137</v>
      </c>
      <c r="G20" s="21">
        <v>74</v>
      </c>
      <c r="H20" s="22">
        <v>9</v>
      </c>
      <c r="I20" s="22">
        <f t="shared" si="0"/>
        <v>8.2222222222222214</v>
      </c>
      <c r="J20" s="17">
        <v>2</v>
      </c>
      <c r="K20" s="22">
        <v>6</v>
      </c>
      <c r="L20" s="19">
        <v>94987</v>
      </c>
      <c r="M20" s="21">
        <v>13043</v>
      </c>
      <c r="N20" s="23">
        <v>45401</v>
      </c>
      <c r="O20" s="30" t="s">
        <v>11</v>
      </c>
      <c r="R20" s="17"/>
    </row>
    <row r="21" spans="1:19" s="24" customFormat="1" ht="24.95" customHeight="1" x14ac:dyDescent="0.2">
      <c r="A21" s="17">
        <v>19</v>
      </c>
      <c r="B21" s="17">
        <v>19</v>
      </c>
      <c r="C21" s="25" t="s">
        <v>44</v>
      </c>
      <c r="D21" s="19">
        <v>446</v>
      </c>
      <c r="E21" s="19">
        <v>451</v>
      </c>
      <c r="F21" s="20">
        <f t="shared" si="1"/>
        <v>-1.1086474501108648E-2</v>
      </c>
      <c r="G21" s="17">
        <v>72</v>
      </c>
      <c r="H21" s="22">
        <v>10</v>
      </c>
      <c r="I21" s="22">
        <f t="shared" si="0"/>
        <v>7.2</v>
      </c>
      <c r="J21" s="17">
        <v>5</v>
      </c>
      <c r="K21" s="39">
        <v>10</v>
      </c>
      <c r="L21" s="19">
        <v>57158</v>
      </c>
      <c r="M21" s="21">
        <v>8989</v>
      </c>
      <c r="N21" s="23">
        <v>45379</v>
      </c>
      <c r="O21" s="35" t="s">
        <v>25</v>
      </c>
      <c r="R21" s="17"/>
    </row>
    <row r="22" spans="1:19" s="24" customFormat="1" ht="24.95" customHeight="1" x14ac:dyDescent="0.2">
      <c r="A22" s="17">
        <v>20</v>
      </c>
      <c r="B22" s="17">
        <v>18</v>
      </c>
      <c r="C22" s="18" t="s">
        <v>45</v>
      </c>
      <c r="D22" s="19">
        <v>437</v>
      </c>
      <c r="E22" s="19">
        <v>514</v>
      </c>
      <c r="F22" s="20">
        <f t="shared" si="1"/>
        <v>-0.14980544747081712</v>
      </c>
      <c r="G22" s="21">
        <v>133</v>
      </c>
      <c r="H22" s="22" t="s">
        <v>15</v>
      </c>
      <c r="I22" s="22" t="s">
        <v>15</v>
      </c>
      <c r="J22" s="17">
        <v>3</v>
      </c>
      <c r="K22" s="20" t="s">
        <v>15</v>
      </c>
      <c r="L22" s="19">
        <v>24347</v>
      </c>
      <c r="M22" s="21">
        <v>4948</v>
      </c>
      <c r="N22" s="23">
        <v>45394</v>
      </c>
      <c r="O22" s="30" t="s">
        <v>13</v>
      </c>
      <c r="R22" s="17"/>
    </row>
    <row r="23" spans="1:19" s="24" customFormat="1" ht="24.95" customHeight="1" x14ac:dyDescent="0.2">
      <c r="A23" s="17">
        <v>21</v>
      </c>
      <c r="B23" s="17">
        <v>21</v>
      </c>
      <c r="C23" s="13" t="s">
        <v>46</v>
      </c>
      <c r="D23" s="8">
        <v>378</v>
      </c>
      <c r="E23" s="19">
        <v>371</v>
      </c>
      <c r="F23" s="20">
        <f t="shared" si="1"/>
        <v>1.8867924528301886E-2</v>
      </c>
      <c r="G23" s="6">
        <v>63</v>
      </c>
      <c r="H23" s="6">
        <v>8</v>
      </c>
      <c r="I23" s="22">
        <f t="shared" si="0"/>
        <v>7.875</v>
      </c>
      <c r="J23" s="6">
        <v>3</v>
      </c>
      <c r="K23" s="39">
        <v>10</v>
      </c>
      <c r="L23" s="8">
        <v>65213</v>
      </c>
      <c r="M23" s="10">
        <v>10004</v>
      </c>
      <c r="N23" s="12">
        <v>45379</v>
      </c>
      <c r="O23" s="34" t="s">
        <v>25</v>
      </c>
      <c r="R23" s="17"/>
    </row>
    <row r="24" spans="1:19" s="24" customFormat="1" ht="24.75" customHeight="1" x14ac:dyDescent="0.2">
      <c r="A24" s="17">
        <v>22</v>
      </c>
      <c r="B24" s="17" t="s">
        <v>15</v>
      </c>
      <c r="C24" s="13" t="s">
        <v>47</v>
      </c>
      <c r="D24" s="8">
        <v>364</v>
      </c>
      <c r="E24" s="19" t="s">
        <v>15</v>
      </c>
      <c r="F24" s="19" t="s">
        <v>15</v>
      </c>
      <c r="G24" s="6">
        <v>91</v>
      </c>
      <c r="H24" s="6">
        <v>1</v>
      </c>
      <c r="I24" s="22">
        <f t="shared" si="0"/>
        <v>91</v>
      </c>
      <c r="J24" s="6">
        <v>1</v>
      </c>
      <c r="K24" s="22">
        <v>12</v>
      </c>
      <c r="L24" s="8">
        <v>23091</v>
      </c>
      <c r="M24" s="10">
        <v>3704</v>
      </c>
      <c r="N24" s="12">
        <v>45359</v>
      </c>
      <c r="O24" s="6" t="s">
        <v>66</v>
      </c>
      <c r="R24" s="17"/>
    </row>
    <row r="25" spans="1:19" s="27" customFormat="1" ht="24.75" customHeight="1" x14ac:dyDescent="0.15">
      <c r="A25" s="17">
        <v>23</v>
      </c>
      <c r="B25" s="17">
        <v>27</v>
      </c>
      <c r="C25" s="7" t="s">
        <v>48</v>
      </c>
      <c r="D25" s="8">
        <v>320</v>
      </c>
      <c r="E25" s="19">
        <v>246</v>
      </c>
      <c r="F25" s="20">
        <f t="shared" si="1"/>
        <v>0.30081300813008133</v>
      </c>
      <c r="G25" s="10">
        <v>105</v>
      </c>
      <c r="H25" s="11">
        <v>29</v>
      </c>
      <c r="I25" s="22">
        <f t="shared" si="0"/>
        <v>3.6206896551724137</v>
      </c>
      <c r="J25" s="6">
        <v>5</v>
      </c>
      <c r="K25" s="20" t="s">
        <v>15</v>
      </c>
      <c r="L25" s="8">
        <v>191226</v>
      </c>
      <c r="M25" s="10">
        <v>47745</v>
      </c>
      <c r="N25" s="12">
        <v>44659</v>
      </c>
      <c r="O25" s="31" t="s">
        <v>11</v>
      </c>
      <c r="R25" s="17"/>
      <c r="S25" s="24"/>
    </row>
    <row r="26" spans="1:19" s="27" customFormat="1" ht="24.95" customHeight="1" x14ac:dyDescent="0.15">
      <c r="A26" s="17">
        <v>24</v>
      </c>
      <c r="B26" s="17">
        <v>36</v>
      </c>
      <c r="C26" s="13" t="s">
        <v>49</v>
      </c>
      <c r="D26" s="8">
        <v>183</v>
      </c>
      <c r="E26" s="19">
        <v>46</v>
      </c>
      <c r="F26" s="20">
        <f t="shared" si="1"/>
        <v>2.9782608695652173</v>
      </c>
      <c r="G26" s="6">
        <v>33</v>
      </c>
      <c r="H26" s="6">
        <v>2</v>
      </c>
      <c r="I26" s="22">
        <f t="shared" si="0"/>
        <v>16.5</v>
      </c>
      <c r="J26" s="6">
        <v>1</v>
      </c>
      <c r="K26" s="40">
        <v>10</v>
      </c>
      <c r="L26" s="8">
        <v>37674</v>
      </c>
      <c r="M26" s="10">
        <v>3964</v>
      </c>
      <c r="N26" s="12">
        <v>45379</v>
      </c>
      <c r="O26" s="34" t="s">
        <v>25</v>
      </c>
      <c r="R26" s="17"/>
      <c r="S26" s="24"/>
    </row>
    <row r="27" spans="1:19" s="27" customFormat="1" ht="24.75" customHeight="1" x14ac:dyDescent="0.15">
      <c r="A27" s="17">
        <v>25</v>
      </c>
      <c r="B27" s="17">
        <v>14</v>
      </c>
      <c r="C27" s="18" t="s">
        <v>50</v>
      </c>
      <c r="D27" s="19">
        <v>134</v>
      </c>
      <c r="E27" s="19">
        <v>1251</v>
      </c>
      <c r="F27" s="20">
        <f t="shared" si="1"/>
        <v>-0.89288569144684249</v>
      </c>
      <c r="G27" s="21">
        <v>22</v>
      </c>
      <c r="H27" s="22">
        <v>8</v>
      </c>
      <c r="I27" s="22">
        <f t="shared" si="0"/>
        <v>2.75</v>
      </c>
      <c r="J27" s="17">
        <v>2</v>
      </c>
      <c r="K27" s="22">
        <v>5</v>
      </c>
      <c r="L27" s="19">
        <v>30494</v>
      </c>
      <c r="M27" s="21">
        <v>5916</v>
      </c>
      <c r="N27" s="23">
        <v>45408</v>
      </c>
      <c r="O27" s="30" t="s">
        <v>11</v>
      </c>
      <c r="R27" s="17"/>
      <c r="S27" s="24"/>
    </row>
    <row r="28" spans="1:19" s="27" customFormat="1" ht="24.75" customHeight="1" x14ac:dyDescent="0.15">
      <c r="A28" s="17">
        <v>26</v>
      </c>
      <c r="B28" s="17">
        <v>20</v>
      </c>
      <c r="C28" s="25" t="s">
        <v>51</v>
      </c>
      <c r="D28" s="19">
        <v>89</v>
      </c>
      <c r="E28" s="19">
        <v>450</v>
      </c>
      <c r="F28" s="20">
        <f t="shared" si="1"/>
        <v>-0.80222222222222217</v>
      </c>
      <c r="G28" s="17">
        <v>17</v>
      </c>
      <c r="H28" s="22">
        <v>3</v>
      </c>
      <c r="I28" s="22">
        <f t="shared" si="0"/>
        <v>5.666666666666667</v>
      </c>
      <c r="J28" s="17">
        <v>2</v>
      </c>
      <c r="K28" s="22">
        <v>7</v>
      </c>
      <c r="L28" s="19">
        <v>76504</v>
      </c>
      <c r="M28" s="21">
        <v>11288</v>
      </c>
      <c r="N28" s="23">
        <v>45394</v>
      </c>
      <c r="O28" s="30" t="s">
        <v>63</v>
      </c>
    </row>
    <row r="29" spans="1:19" ht="24.75" customHeight="1" x14ac:dyDescent="0.15">
      <c r="A29" s="17">
        <v>27</v>
      </c>
      <c r="B29" s="17">
        <v>39</v>
      </c>
      <c r="C29" s="13" t="s">
        <v>52</v>
      </c>
      <c r="D29" s="32">
        <v>77</v>
      </c>
      <c r="E29" s="19">
        <v>39</v>
      </c>
      <c r="F29" s="20">
        <f t="shared" si="1"/>
        <v>0.97435897435897434</v>
      </c>
      <c r="G29" s="33">
        <v>17</v>
      </c>
      <c r="H29" s="10">
        <v>2</v>
      </c>
      <c r="I29" s="22">
        <f t="shared" si="0"/>
        <v>8.5</v>
      </c>
      <c r="J29" s="10">
        <v>2</v>
      </c>
      <c r="K29" s="19" t="s">
        <v>15</v>
      </c>
      <c r="L29" s="33">
        <v>1058</v>
      </c>
      <c r="M29" s="33">
        <v>223</v>
      </c>
      <c r="N29" s="12">
        <v>45408</v>
      </c>
      <c r="O29" s="30" t="s">
        <v>18</v>
      </c>
    </row>
    <row r="30" spans="1:19" ht="24.75" customHeight="1" x14ac:dyDescent="0.15">
      <c r="A30" s="17">
        <v>28</v>
      </c>
      <c r="B30" s="17">
        <v>31</v>
      </c>
      <c r="C30" s="13" t="s">
        <v>53</v>
      </c>
      <c r="D30" s="8">
        <v>57</v>
      </c>
      <c r="E30" s="19">
        <v>89</v>
      </c>
      <c r="F30" s="20">
        <f t="shared" si="1"/>
        <v>-0.3595505617977528</v>
      </c>
      <c r="G30" s="6">
        <v>14</v>
      </c>
      <c r="H30" s="6">
        <v>1</v>
      </c>
      <c r="I30" s="22">
        <f t="shared" si="0"/>
        <v>14</v>
      </c>
      <c r="J30" s="6">
        <v>1</v>
      </c>
      <c r="K30" s="22" t="s">
        <v>15</v>
      </c>
      <c r="L30" s="8">
        <v>712</v>
      </c>
      <c r="M30" s="10">
        <v>140</v>
      </c>
      <c r="N30" s="12">
        <v>45401</v>
      </c>
      <c r="O30" s="34" t="s">
        <v>63</v>
      </c>
    </row>
    <row r="31" spans="1:19" ht="24.75" customHeight="1" x14ac:dyDescent="0.15">
      <c r="A31" s="17">
        <v>29</v>
      </c>
      <c r="B31" s="17" t="s">
        <v>15</v>
      </c>
      <c r="C31" s="18" t="s">
        <v>54</v>
      </c>
      <c r="D31" s="19">
        <v>53</v>
      </c>
      <c r="E31" s="19" t="s">
        <v>15</v>
      </c>
      <c r="F31" s="19" t="s">
        <v>15</v>
      </c>
      <c r="G31" s="21">
        <v>10</v>
      </c>
      <c r="H31" s="22">
        <v>1</v>
      </c>
      <c r="I31" s="22">
        <f t="shared" si="0"/>
        <v>10</v>
      </c>
      <c r="J31" s="17">
        <v>1</v>
      </c>
      <c r="K31" s="20" t="s">
        <v>15</v>
      </c>
      <c r="L31" s="19">
        <v>20496</v>
      </c>
      <c r="M31" s="21">
        <v>2058</v>
      </c>
      <c r="N31" s="23">
        <v>45379</v>
      </c>
      <c r="O31" s="30" t="s">
        <v>25</v>
      </c>
    </row>
    <row r="32" spans="1:19" ht="24.75" customHeight="1" x14ac:dyDescent="0.15">
      <c r="A32" s="17">
        <v>30</v>
      </c>
      <c r="B32" s="17" t="s">
        <v>15</v>
      </c>
      <c r="C32" s="18" t="s">
        <v>55</v>
      </c>
      <c r="D32" s="19">
        <v>48</v>
      </c>
      <c r="E32" s="19" t="s">
        <v>15</v>
      </c>
      <c r="F32" s="19" t="s">
        <v>15</v>
      </c>
      <c r="G32" s="21">
        <v>8</v>
      </c>
      <c r="H32" s="22">
        <v>1</v>
      </c>
      <c r="I32" s="22">
        <f t="shared" si="0"/>
        <v>8</v>
      </c>
      <c r="J32" s="17">
        <v>1</v>
      </c>
      <c r="K32" s="22" t="s">
        <v>15</v>
      </c>
      <c r="L32" s="19">
        <v>1100078</v>
      </c>
      <c r="M32" s="21">
        <v>154788</v>
      </c>
      <c r="N32" s="23">
        <v>45128</v>
      </c>
      <c r="O32" s="30" t="s">
        <v>63</v>
      </c>
    </row>
    <row r="33" spans="1:15" ht="24.75" customHeight="1" x14ac:dyDescent="0.15">
      <c r="A33" s="17">
        <v>31</v>
      </c>
      <c r="B33" s="17" t="s">
        <v>15</v>
      </c>
      <c r="C33" s="18" t="s">
        <v>56</v>
      </c>
      <c r="D33" s="19">
        <v>41</v>
      </c>
      <c r="E33" s="19" t="s">
        <v>15</v>
      </c>
      <c r="F33" s="19" t="s">
        <v>15</v>
      </c>
      <c r="G33" s="21">
        <v>8</v>
      </c>
      <c r="H33" s="22">
        <v>1</v>
      </c>
      <c r="I33" s="22">
        <f t="shared" si="0"/>
        <v>8</v>
      </c>
      <c r="J33" s="17">
        <v>1</v>
      </c>
      <c r="K33" s="41" t="s">
        <v>15</v>
      </c>
      <c r="L33" s="19">
        <v>2982</v>
      </c>
      <c r="M33" s="21">
        <v>510</v>
      </c>
      <c r="N33" s="23">
        <v>45365</v>
      </c>
      <c r="O33" s="30" t="s">
        <v>25</v>
      </c>
    </row>
    <row r="34" spans="1:15" ht="24.75" customHeight="1" x14ac:dyDescent="0.15">
      <c r="A34" s="17">
        <v>32</v>
      </c>
      <c r="B34" s="17" t="s">
        <v>15</v>
      </c>
      <c r="C34" s="18" t="s">
        <v>57</v>
      </c>
      <c r="D34" s="19">
        <v>32</v>
      </c>
      <c r="E34" s="19" t="s">
        <v>15</v>
      </c>
      <c r="F34" s="19" t="s">
        <v>15</v>
      </c>
      <c r="G34" s="21">
        <v>4</v>
      </c>
      <c r="H34" s="22" t="s">
        <v>15</v>
      </c>
      <c r="I34" s="22" t="s">
        <v>15</v>
      </c>
      <c r="J34" s="17">
        <v>1</v>
      </c>
      <c r="K34" s="22">
        <v>8</v>
      </c>
      <c r="L34" s="19">
        <v>5711</v>
      </c>
      <c r="M34" s="21">
        <v>1097</v>
      </c>
      <c r="N34" s="23">
        <v>45387</v>
      </c>
      <c r="O34" s="30" t="s">
        <v>13</v>
      </c>
    </row>
    <row r="35" spans="1:15" ht="24.95" customHeight="1" x14ac:dyDescent="0.15">
      <c r="A35" s="17">
        <v>33</v>
      </c>
      <c r="B35" s="17" t="s">
        <v>15</v>
      </c>
      <c r="C35" s="13" t="s">
        <v>58</v>
      </c>
      <c r="D35" s="8">
        <v>22</v>
      </c>
      <c r="E35" s="19" t="s">
        <v>15</v>
      </c>
      <c r="F35" s="19" t="s">
        <v>15</v>
      </c>
      <c r="G35" s="6">
        <v>10</v>
      </c>
      <c r="H35" s="6">
        <v>1</v>
      </c>
      <c r="I35" s="22">
        <f t="shared" si="0"/>
        <v>10</v>
      </c>
      <c r="J35" s="6">
        <v>1</v>
      </c>
      <c r="K35" s="22">
        <v>6</v>
      </c>
      <c r="L35" s="8">
        <v>944</v>
      </c>
      <c r="M35" s="10">
        <v>166</v>
      </c>
      <c r="N35" s="12">
        <v>45387</v>
      </c>
      <c r="O35" s="34" t="s">
        <v>67</v>
      </c>
    </row>
    <row r="36" spans="1:15" ht="24.95" customHeight="1" x14ac:dyDescent="0.15">
      <c r="A36" s="17">
        <v>34</v>
      </c>
      <c r="B36" s="17">
        <v>35</v>
      </c>
      <c r="C36" s="13" t="s">
        <v>59</v>
      </c>
      <c r="D36" s="8">
        <v>12</v>
      </c>
      <c r="E36" s="19">
        <v>48</v>
      </c>
      <c r="F36" s="20">
        <f t="shared" si="1"/>
        <v>-0.75</v>
      </c>
      <c r="G36" s="6">
        <v>2</v>
      </c>
      <c r="H36" s="6">
        <v>1</v>
      </c>
      <c r="I36" s="22">
        <f t="shared" si="0"/>
        <v>2</v>
      </c>
      <c r="J36" s="6">
        <v>1</v>
      </c>
      <c r="K36" s="42" t="s">
        <v>15</v>
      </c>
      <c r="L36" s="8">
        <v>3537</v>
      </c>
      <c r="M36" s="10">
        <v>599</v>
      </c>
      <c r="N36" s="12">
        <v>45379</v>
      </c>
      <c r="O36" s="34" t="s">
        <v>25</v>
      </c>
    </row>
    <row r="37" spans="1:15" ht="24.95" customHeight="1" x14ac:dyDescent="0.15">
      <c r="A37" s="17">
        <v>35</v>
      </c>
      <c r="B37" s="17" t="s">
        <v>15</v>
      </c>
      <c r="C37" s="13" t="s">
        <v>60</v>
      </c>
      <c r="D37" s="8">
        <v>46</v>
      </c>
      <c r="E37" s="19" t="s">
        <v>15</v>
      </c>
      <c r="F37" s="19" t="s">
        <v>15</v>
      </c>
      <c r="G37" s="6">
        <v>9</v>
      </c>
      <c r="H37" s="6">
        <v>1</v>
      </c>
      <c r="I37" s="22">
        <f t="shared" si="0"/>
        <v>9</v>
      </c>
      <c r="J37" s="6">
        <v>1</v>
      </c>
      <c r="K37" s="41" t="s">
        <v>15</v>
      </c>
      <c r="L37" s="8">
        <v>11633</v>
      </c>
      <c r="M37" s="10">
        <v>1802</v>
      </c>
      <c r="N37" s="12">
        <v>45345</v>
      </c>
      <c r="O37" s="34" t="s">
        <v>68</v>
      </c>
    </row>
    <row r="38" spans="1:15" s="44" customFormat="1" ht="24.95" customHeight="1" x14ac:dyDescent="0.2">
      <c r="A38" s="46" t="s">
        <v>26</v>
      </c>
      <c r="B38" s="47"/>
      <c r="C38" s="48" t="s">
        <v>69</v>
      </c>
      <c r="D38" s="49">
        <f>SUBTOTAL(109,Table13[Pajamos 
(GBO)])</f>
        <v>228478</v>
      </c>
      <c r="E38" s="49" t="s">
        <v>70</v>
      </c>
      <c r="F38" s="50">
        <f>(D38-E38)/E38</f>
        <v>0.36771405139747743</v>
      </c>
      <c r="G38" s="51">
        <f>SUBTOTAL(109,Table13[Žiūrovų sk. 
(ADM)])</f>
        <v>38249</v>
      </c>
      <c r="H38" s="46"/>
      <c r="I38" s="46"/>
      <c r="J38" s="46"/>
      <c r="K38" s="46"/>
      <c r="L38" s="46"/>
      <c r="M38" s="46"/>
      <c r="N38" s="46"/>
      <c r="O38" s="46" t="s">
        <v>26</v>
      </c>
    </row>
    <row r="39" spans="1:15" hidden="1" x14ac:dyDescent="0.15">
      <c r="F39" s="3"/>
      <c r="L39" s="2"/>
    </row>
    <row r="40" spans="1:15" hidden="1" x14ac:dyDescent="0.15">
      <c r="F40" s="3"/>
      <c r="L40" s="2"/>
    </row>
    <row r="41" spans="1:15" hidden="1" x14ac:dyDescent="0.15">
      <c r="F41" s="3"/>
      <c r="L41" s="2"/>
    </row>
    <row r="42" spans="1:15" hidden="1" x14ac:dyDescent="0.15">
      <c r="F42" s="3"/>
      <c r="L42" s="2"/>
    </row>
    <row r="43" spans="1:15" hidden="1" x14ac:dyDescent="0.15">
      <c r="F43" s="3"/>
      <c r="L43" s="2"/>
    </row>
    <row r="44" spans="1:15" hidden="1" x14ac:dyDescent="0.15">
      <c r="F44" s="3"/>
      <c r="L44" s="2"/>
    </row>
    <row r="45" spans="1:15" hidden="1" x14ac:dyDescent="0.15">
      <c r="F45" s="3"/>
      <c r="L45" s="2"/>
    </row>
    <row r="46" spans="1:15" hidden="1" x14ac:dyDescent="0.15">
      <c r="F46" s="3"/>
      <c r="L46" s="2"/>
    </row>
    <row r="47" spans="1:15" hidden="1" x14ac:dyDescent="0.15">
      <c r="F47" s="3"/>
      <c r="L47" s="2"/>
    </row>
    <row r="48" spans="1:15" hidden="1" x14ac:dyDescent="0.15">
      <c r="F48" s="3"/>
      <c r="L48" s="2"/>
    </row>
    <row r="49" spans="6:12" hidden="1" x14ac:dyDescent="0.15">
      <c r="F49" s="3"/>
      <c r="L49" s="2"/>
    </row>
    <row r="50" spans="6:12" hidden="1" x14ac:dyDescent="0.15">
      <c r="F50" s="3"/>
      <c r="L50" s="2"/>
    </row>
    <row r="51" spans="6:12" hidden="1" x14ac:dyDescent="0.15">
      <c r="F51" s="3"/>
      <c r="L51" s="2"/>
    </row>
    <row r="52" spans="6:12" hidden="1" x14ac:dyDescent="0.15">
      <c r="F52" s="3"/>
    </row>
    <row r="53" spans="6:12" hidden="1" x14ac:dyDescent="0.15">
      <c r="F53" s="3"/>
    </row>
    <row r="54" spans="6:12" hidden="1" x14ac:dyDescent="0.15">
      <c r="F54" s="3"/>
    </row>
    <row r="55" spans="6:12" hidden="1" x14ac:dyDescent="0.15">
      <c r="F55" s="3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691E9D35A53E9A4EBD386BD6CA5FE45A" ma:contentTypeVersion="22" ma:contentTypeDescription="Kurkite naują dokumentą." ma:contentTypeScope="" ma:versionID="3999c9fbc2b5ae94a1b5bad0fc59de1b">
  <xsd:schema xmlns:xsd="http://www.w3.org/2001/XMLSchema" xmlns:xs="http://www.w3.org/2001/XMLSchema" xmlns:p="http://schemas.microsoft.com/office/2006/metadata/properties" xmlns:ns2="22dbaa52-5d5a-4806-ae0d-f920dab8f355" xmlns:ns3="f1621be2-09a8-4ecf-a4f6-2b817f971f19" targetNamespace="http://schemas.microsoft.com/office/2006/metadata/properties" ma:root="true" ma:fieldsID="d768a14afd8024a6d9a464d005ed0555" ns2:_="" ns3:_="">
    <xsd:import namespace="22dbaa52-5d5a-4806-ae0d-f920dab8f355"/>
    <xsd:import namespace="f1621be2-09a8-4ecf-a4f6-2b817f971f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dbaa52-5d5a-4806-ae0d-f920dab8f3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Vaizdų žymės" ma:readOnly="false" ma:fieldId="{5cf76f15-5ced-4ddc-b409-7134ff3c332f}" ma:taxonomyMulti="true" ma:sspId="c0864939-75c6-4484-8098-18c4e1df42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621be2-09a8-4ecf-a4f6-2b817f971f1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Bendrinama s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Bendrinta su išsamia informacija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9b642a4-d2eb-433c-9774-f14ef5d9a268}" ma:internalName="TaxCatchAll" ma:showField="CatchAllData" ma:web="f1621be2-09a8-4ecf-a4f6-2b817f971f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CABF14-C09C-408D-8004-2F15E75D8436}"/>
</file>

<file path=customXml/itemProps2.xml><?xml version="1.0" encoding="utf-8"?>
<ds:datastoreItem xmlns:ds="http://schemas.openxmlformats.org/officeDocument/2006/customXml" ds:itemID="{84A5F478-F94D-4359-A0B0-53B8BE9C17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07.05-07.11</vt:lpstr>
      <vt:lpstr>06.28-07.04</vt:lpstr>
      <vt:lpstr>06.21-06.27</vt:lpstr>
      <vt:lpstr>06.14-06.20</vt:lpstr>
      <vt:lpstr>06.07-06.13</vt:lpstr>
      <vt:lpstr>05.31-06.06</vt:lpstr>
      <vt:lpstr>05.24-05.30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Austė</dc:creator>
  <cp:lastModifiedBy>Austė Jucytė</cp:lastModifiedBy>
  <cp:lastPrinted>2023-04-24T11:09:18Z</cp:lastPrinted>
  <dcterms:created xsi:type="dcterms:W3CDTF">2023-04-24T05:36:19Z</dcterms:created>
  <dcterms:modified xsi:type="dcterms:W3CDTF">2024-07-15T06:36:00Z</dcterms:modified>
</cp:coreProperties>
</file>